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corp\PORTOPREV\Simuladores\"/>
    </mc:Choice>
  </mc:AlternateContent>
  <xr:revisionPtr revIDLastSave="0" documentId="13_ncr:1_{F82088FD-3DC2-4C7A-A2FD-816D6234107F}" xr6:coauthVersionLast="45" xr6:coauthVersionMax="47" xr10:uidLastSave="{00000000-0000-0000-0000-000000000000}"/>
  <bookViews>
    <workbookView xWindow="-120" yWindow="-120" windowWidth="20730" windowHeight="11160" tabRatio="821" firstSheet="5" activeTab="5" xr2:uid="{576B8F2E-78FF-495C-B53F-67DBC5F556FC}"/>
  </bookViews>
  <sheets>
    <sheet name="TCM" sheetId="4" state="hidden" r:id="rId1"/>
    <sheet name="TCF" sheetId="5" state="hidden" r:id="rId2"/>
    <sheet name="Fatores" sheetId="2" state="hidden" r:id="rId3"/>
    <sheet name="." sheetId="6" state="hidden" r:id="rId4"/>
    <sheet name="Simulador - PORTOPREV I" sheetId="1" state="hidden" r:id="rId5"/>
    <sheet name="Simulador - PORTOPREV II" sheetId="9" r:id="rId6"/>
    <sheet name="Dedução IR" sheetId="7" state="hidden" r:id="rId7"/>
    <sheet name="Comparativo" sheetId="8" state="hidden" r:id="rId8"/>
    <sheet name="Simulador - Prazo da Renda %" sheetId="10" state="hidden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7" l="1"/>
  <c r="J18" i="7"/>
  <c r="J21" i="7"/>
  <c r="J20" i="7"/>
  <c r="J19" i="7"/>
  <c r="C22" i="7"/>
  <c r="F4" i="1"/>
  <c r="F4" i="9"/>
  <c r="E5" i="9" s="1"/>
  <c r="F4" i="7"/>
  <c r="E4" i="8"/>
  <c r="C17" i="8"/>
  <c r="C18" i="8"/>
  <c r="C34" i="10"/>
  <c r="C46" i="10" s="1"/>
  <c r="C58" i="10" s="1"/>
  <c r="C70" i="10" s="1"/>
  <c r="C82" i="10" s="1"/>
  <c r="C94" i="10" s="1"/>
  <c r="C106" i="10" s="1"/>
  <c r="C118" i="10" s="1"/>
  <c r="C130" i="10" s="1"/>
  <c r="C142" i="10" s="1"/>
  <c r="C154" i="10" s="1"/>
  <c r="C166" i="10" s="1"/>
  <c r="C178" i="10" s="1"/>
  <c r="C190" i="10" s="1"/>
  <c r="C202" i="10" s="1"/>
  <c r="C214" i="10" s="1"/>
  <c r="C226" i="10" s="1"/>
  <c r="C238" i="10" s="1"/>
  <c r="C250" i="10" s="1"/>
  <c r="C262" i="10" s="1"/>
  <c r="C274" i="10" s="1"/>
  <c r="C286" i="10" s="1"/>
  <c r="C298" i="10" s="1"/>
  <c r="C310" i="10" s="1"/>
  <c r="C322" i="10" s="1"/>
  <c r="C334" i="10" s="1"/>
  <c r="C346" i="10" s="1"/>
  <c r="C358" i="10" s="1"/>
  <c r="C370" i="10" s="1"/>
  <c r="C382" i="10" s="1"/>
  <c r="C394" i="10" s="1"/>
  <c r="C406" i="10" s="1"/>
  <c r="C418" i="10" s="1"/>
  <c r="C430" i="10" s="1"/>
  <c r="C442" i="10" s="1"/>
  <c r="C454" i="10" s="1"/>
  <c r="C466" i="10" s="1"/>
  <c r="C478" i="10" s="1"/>
  <c r="C490" i="10" s="1"/>
  <c r="C502" i="10" s="1"/>
  <c r="C514" i="10" s="1"/>
  <c r="C526" i="10" s="1"/>
  <c r="C538" i="10" s="1"/>
  <c r="C550" i="10" s="1"/>
  <c r="C562" i="10" s="1"/>
  <c r="C574" i="10" s="1"/>
  <c r="C586" i="10" s="1"/>
  <c r="C598" i="10" s="1"/>
  <c r="C610" i="10" s="1"/>
  <c r="C35" i="10"/>
  <c r="C47" i="10" s="1"/>
  <c r="C59" i="10" s="1"/>
  <c r="C71" i="10" s="1"/>
  <c r="C83" i="10" s="1"/>
  <c r="C95" i="10" s="1"/>
  <c r="C107" i="10" s="1"/>
  <c r="C119" i="10" s="1"/>
  <c r="C131" i="10" s="1"/>
  <c r="C143" i="10" s="1"/>
  <c r="C155" i="10" s="1"/>
  <c r="C167" i="10" s="1"/>
  <c r="C179" i="10" s="1"/>
  <c r="C191" i="10" s="1"/>
  <c r="C203" i="10" s="1"/>
  <c r="C215" i="10" s="1"/>
  <c r="C227" i="10" s="1"/>
  <c r="C239" i="10" s="1"/>
  <c r="C251" i="10" s="1"/>
  <c r="C263" i="10" s="1"/>
  <c r="C275" i="10" s="1"/>
  <c r="C287" i="10" s="1"/>
  <c r="C299" i="10" s="1"/>
  <c r="C311" i="10" s="1"/>
  <c r="C323" i="10" s="1"/>
  <c r="C335" i="10" s="1"/>
  <c r="C347" i="10" s="1"/>
  <c r="C359" i="10" s="1"/>
  <c r="C371" i="10" s="1"/>
  <c r="C383" i="10" s="1"/>
  <c r="C395" i="10" s="1"/>
  <c r="C407" i="10" s="1"/>
  <c r="C419" i="10" s="1"/>
  <c r="C431" i="10" s="1"/>
  <c r="C443" i="10" s="1"/>
  <c r="C455" i="10" s="1"/>
  <c r="C467" i="10" s="1"/>
  <c r="C479" i="10" s="1"/>
  <c r="C491" i="10" s="1"/>
  <c r="C503" i="10" s="1"/>
  <c r="C515" i="10" s="1"/>
  <c r="C527" i="10" s="1"/>
  <c r="C539" i="10" s="1"/>
  <c r="C551" i="10" s="1"/>
  <c r="C563" i="10" s="1"/>
  <c r="C575" i="10" s="1"/>
  <c r="C587" i="10" s="1"/>
  <c r="C599" i="10" s="1"/>
  <c r="C611" i="10" s="1"/>
  <c r="C36" i="10"/>
  <c r="C48" i="10" s="1"/>
  <c r="C60" i="10" s="1"/>
  <c r="C72" i="10" s="1"/>
  <c r="C84" i="10" s="1"/>
  <c r="C96" i="10" s="1"/>
  <c r="C108" i="10" s="1"/>
  <c r="C120" i="10" s="1"/>
  <c r="C132" i="10" s="1"/>
  <c r="C144" i="10" s="1"/>
  <c r="C156" i="10" s="1"/>
  <c r="C168" i="10" s="1"/>
  <c r="C180" i="10" s="1"/>
  <c r="C192" i="10" s="1"/>
  <c r="C204" i="10" s="1"/>
  <c r="C216" i="10" s="1"/>
  <c r="C228" i="10" s="1"/>
  <c r="C240" i="10" s="1"/>
  <c r="C252" i="10" s="1"/>
  <c r="C264" i="10" s="1"/>
  <c r="C276" i="10" s="1"/>
  <c r="C288" i="10" s="1"/>
  <c r="C300" i="10" s="1"/>
  <c r="C312" i="10" s="1"/>
  <c r="C324" i="10" s="1"/>
  <c r="C336" i="10" s="1"/>
  <c r="C348" i="10" s="1"/>
  <c r="C360" i="10" s="1"/>
  <c r="C372" i="10" s="1"/>
  <c r="C384" i="10" s="1"/>
  <c r="C396" i="10" s="1"/>
  <c r="C408" i="10" s="1"/>
  <c r="C420" i="10" s="1"/>
  <c r="C432" i="10" s="1"/>
  <c r="C444" i="10" s="1"/>
  <c r="C456" i="10" s="1"/>
  <c r="C468" i="10" s="1"/>
  <c r="C480" i="10" s="1"/>
  <c r="C492" i="10" s="1"/>
  <c r="C504" i="10" s="1"/>
  <c r="C516" i="10" s="1"/>
  <c r="C528" i="10" s="1"/>
  <c r="C540" i="10" s="1"/>
  <c r="C552" i="10" s="1"/>
  <c r="C564" i="10" s="1"/>
  <c r="C576" i="10" s="1"/>
  <c r="C588" i="10" s="1"/>
  <c r="C600" i="10" s="1"/>
  <c r="C612" i="10" s="1"/>
  <c r="C37" i="10"/>
  <c r="C38" i="10"/>
  <c r="C50" i="10" s="1"/>
  <c r="C62" i="10" s="1"/>
  <c r="C74" i="10" s="1"/>
  <c r="C86" i="10" s="1"/>
  <c r="C98" i="10" s="1"/>
  <c r="C110" i="10" s="1"/>
  <c r="C122" i="10" s="1"/>
  <c r="C134" i="10" s="1"/>
  <c r="C146" i="10" s="1"/>
  <c r="C158" i="10" s="1"/>
  <c r="C170" i="10" s="1"/>
  <c r="C182" i="10" s="1"/>
  <c r="C194" i="10" s="1"/>
  <c r="C206" i="10" s="1"/>
  <c r="C218" i="10" s="1"/>
  <c r="C230" i="10" s="1"/>
  <c r="C242" i="10" s="1"/>
  <c r="C254" i="10" s="1"/>
  <c r="C266" i="10" s="1"/>
  <c r="C278" i="10" s="1"/>
  <c r="C290" i="10" s="1"/>
  <c r="C302" i="10" s="1"/>
  <c r="C314" i="10" s="1"/>
  <c r="C326" i="10" s="1"/>
  <c r="C338" i="10" s="1"/>
  <c r="C350" i="10" s="1"/>
  <c r="C362" i="10" s="1"/>
  <c r="C374" i="10" s="1"/>
  <c r="C386" i="10" s="1"/>
  <c r="C398" i="10" s="1"/>
  <c r="C410" i="10" s="1"/>
  <c r="C422" i="10" s="1"/>
  <c r="C434" i="10" s="1"/>
  <c r="C446" i="10" s="1"/>
  <c r="C458" i="10" s="1"/>
  <c r="C470" i="10" s="1"/>
  <c r="C482" i="10" s="1"/>
  <c r="C494" i="10" s="1"/>
  <c r="C506" i="10" s="1"/>
  <c r="C518" i="10" s="1"/>
  <c r="C530" i="10" s="1"/>
  <c r="C542" i="10" s="1"/>
  <c r="C554" i="10" s="1"/>
  <c r="C566" i="10" s="1"/>
  <c r="C578" i="10" s="1"/>
  <c r="C590" i="10" s="1"/>
  <c r="C602" i="10" s="1"/>
  <c r="C614" i="10" s="1"/>
  <c r="C39" i="10"/>
  <c r="C51" i="10" s="1"/>
  <c r="C63" i="10" s="1"/>
  <c r="C75" i="10" s="1"/>
  <c r="C87" i="10" s="1"/>
  <c r="C99" i="10" s="1"/>
  <c r="C111" i="10" s="1"/>
  <c r="C123" i="10" s="1"/>
  <c r="C135" i="10" s="1"/>
  <c r="C147" i="10" s="1"/>
  <c r="C159" i="10" s="1"/>
  <c r="C171" i="10" s="1"/>
  <c r="C183" i="10" s="1"/>
  <c r="C195" i="10" s="1"/>
  <c r="C207" i="10" s="1"/>
  <c r="C219" i="10" s="1"/>
  <c r="C231" i="10" s="1"/>
  <c r="C243" i="10" s="1"/>
  <c r="C255" i="10" s="1"/>
  <c r="C267" i="10" s="1"/>
  <c r="C279" i="10" s="1"/>
  <c r="C291" i="10" s="1"/>
  <c r="C303" i="10" s="1"/>
  <c r="C315" i="10" s="1"/>
  <c r="C327" i="10" s="1"/>
  <c r="C339" i="10" s="1"/>
  <c r="C351" i="10" s="1"/>
  <c r="C363" i="10" s="1"/>
  <c r="C375" i="10" s="1"/>
  <c r="C387" i="10" s="1"/>
  <c r="C399" i="10" s="1"/>
  <c r="C411" i="10" s="1"/>
  <c r="C423" i="10" s="1"/>
  <c r="C435" i="10" s="1"/>
  <c r="C447" i="10" s="1"/>
  <c r="C459" i="10" s="1"/>
  <c r="C471" i="10" s="1"/>
  <c r="C483" i="10" s="1"/>
  <c r="C495" i="10" s="1"/>
  <c r="C507" i="10" s="1"/>
  <c r="C519" i="10" s="1"/>
  <c r="C531" i="10" s="1"/>
  <c r="C543" i="10" s="1"/>
  <c r="C555" i="10" s="1"/>
  <c r="C567" i="10" s="1"/>
  <c r="C579" i="10" s="1"/>
  <c r="C591" i="10" s="1"/>
  <c r="C603" i="10" s="1"/>
  <c r="C615" i="10" s="1"/>
  <c r="C40" i="10"/>
  <c r="C52" i="10" s="1"/>
  <c r="C41" i="10"/>
  <c r="C53" i="10" s="1"/>
  <c r="C65" i="10" s="1"/>
  <c r="C77" i="10" s="1"/>
  <c r="C89" i="10" s="1"/>
  <c r="C101" i="10" s="1"/>
  <c r="C113" i="10" s="1"/>
  <c r="C125" i="10" s="1"/>
  <c r="C137" i="10" s="1"/>
  <c r="C149" i="10" s="1"/>
  <c r="C161" i="10" s="1"/>
  <c r="C173" i="10" s="1"/>
  <c r="C185" i="10" s="1"/>
  <c r="C197" i="10" s="1"/>
  <c r="C209" i="10" s="1"/>
  <c r="C221" i="10" s="1"/>
  <c r="C233" i="10" s="1"/>
  <c r="C245" i="10" s="1"/>
  <c r="C257" i="10" s="1"/>
  <c r="C269" i="10" s="1"/>
  <c r="C281" i="10" s="1"/>
  <c r="C293" i="10" s="1"/>
  <c r="C305" i="10" s="1"/>
  <c r="C317" i="10" s="1"/>
  <c r="C329" i="10" s="1"/>
  <c r="C341" i="10" s="1"/>
  <c r="C353" i="10" s="1"/>
  <c r="C365" i="10" s="1"/>
  <c r="C377" i="10" s="1"/>
  <c r="C389" i="10" s="1"/>
  <c r="C401" i="10" s="1"/>
  <c r="C413" i="10" s="1"/>
  <c r="C425" i="10" s="1"/>
  <c r="C437" i="10" s="1"/>
  <c r="C449" i="10" s="1"/>
  <c r="C461" i="10" s="1"/>
  <c r="C473" i="10" s="1"/>
  <c r="C485" i="10" s="1"/>
  <c r="C497" i="10" s="1"/>
  <c r="C509" i="10" s="1"/>
  <c r="C521" i="10" s="1"/>
  <c r="C533" i="10" s="1"/>
  <c r="C545" i="10" s="1"/>
  <c r="C557" i="10" s="1"/>
  <c r="C569" i="10" s="1"/>
  <c r="C581" i="10" s="1"/>
  <c r="C593" i="10" s="1"/>
  <c r="C605" i="10" s="1"/>
  <c r="C617" i="10" s="1"/>
  <c r="C42" i="10"/>
  <c r="C54" i="10" s="1"/>
  <c r="C66" i="10" s="1"/>
  <c r="C78" i="10" s="1"/>
  <c r="C90" i="10" s="1"/>
  <c r="C102" i="10" s="1"/>
  <c r="C114" i="10" s="1"/>
  <c r="C126" i="10" s="1"/>
  <c r="C138" i="10" s="1"/>
  <c r="C150" i="10" s="1"/>
  <c r="C162" i="10" s="1"/>
  <c r="C174" i="10" s="1"/>
  <c r="C186" i="10" s="1"/>
  <c r="C198" i="10" s="1"/>
  <c r="C210" i="10" s="1"/>
  <c r="C222" i="10" s="1"/>
  <c r="C234" i="10" s="1"/>
  <c r="C246" i="10" s="1"/>
  <c r="C258" i="10" s="1"/>
  <c r="C270" i="10" s="1"/>
  <c r="C282" i="10" s="1"/>
  <c r="C294" i="10" s="1"/>
  <c r="C306" i="10" s="1"/>
  <c r="C318" i="10" s="1"/>
  <c r="C330" i="10" s="1"/>
  <c r="C342" i="10" s="1"/>
  <c r="C354" i="10" s="1"/>
  <c r="C366" i="10" s="1"/>
  <c r="C378" i="10" s="1"/>
  <c r="C390" i="10" s="1"/>
  <c r="C402" i="10" s="1"/>
  <c r="C414" i="10" s="1"/>
  <c r="C426" i="10" s="1"/>
  <c r="C438" i="10" s="1"/>
  <c r="C450" i="10" s="1"/>
  <c r="C462" i="10" s="1"/>
  <c r="C474" i="10" s="1"/>
  <c r="C486" i="10" s="1"/>
  <c r="C498" i="10" s="1"/>
  <c r="C510" i="10" s="1"/>
  <c r="C522" i="10" s="1"/>
  <c r="C534" i="10" s="1"/>
  <c r="C546" i="10" s="1"/>
  <c r="C558" i="10" s="1"/>
  <c r="C570" i="10" s="1"/>
  <c r="C582" i="10" s="1"/>
  <c r="C594" i="10" s="1"/>
  <c r="C606" i="10" s="1"/>
  <c r="C618" i="10" s="1"/>
  <c r="C43" i="10"/>
  <c r="C55" i="10" s="1"/>
  <c r="C67" i="10" s="1"/>
  <c r="C79" i="10" s="1"/>
  <c r="C91" i="10" s="1"/>
  <c r="C103" i="10" s="1"/>
  <c r="C115" i="10" s="1"/>
  <c r="C127" i="10" s="1"/>
  <c r="C139" i="10" s="1"/>
  <c r="C151" i="10" s="1"/>
  <c r="C163" i="10" s="1"/>
  <c r="C175" i="10" s="1"/>
  <c r="C187" i="10" s="1"/>
  <c r="C199" i="10" s="1"/>
  <c r="C211" i="10" s="1"/>
  <c r="C223" i="10" s="1"/>
  <c r="C235" i="10" s="1"/>
  <c r="C247" i="10" s="1"/>
  <c r="C259" i="10" s="1"/>
  <c r="C271" i="10" s="1"/>
  <c r="C283" i="10" s="1"/>
  <c r="C295" i="10" s="1"/>
  <c r="C307" i="10" s="1"/>
  <c r="C319" i="10" s="1"/>
  <c r="C331" i="10" s="1"/>
  <c r="C343" i="10" s="1"/>
  <c r="C355" i="10" s="1"/>
  <c r="C367" i="10" s="1"/>
  <c r="C379" i="10" s="1"/>
  <c r="C391" i="10" s="1"/>
  <c r="C403" i="10" s="1"/>
  <c r="C415" i="10" s="1"/>
  <c r="C427" i="10" s="1"/>
  <c r="C439" i="10" s="1"/>
  <c r="C451" i="10" s="1"/>
  <c r="C463" i="10" s="1"/>
  <c r="C475" i="10" s="1"/>
  <c r="C487" i="10" s="1"/>
  <c r="C499" i="10" s="1"/>
  <c r="C511" i="10" s="1"/>
  <c r="C523" i="10" s="1"/>
  <c r="C535" i="10" s="1"/>
  <c r="C547" i="10" s="1"/>
  <c r="C559" i="10" s="1"/>
  <c r="C571" i="10" s="1"/>
  <c r="C583" i="10" s="1"/>
  <c r="C595" i="10" s="1"/>
  <c r="C607" i="10" s="1"/>
  <c r="C619" i="10" s="1"/>
  <c r="C44" i="10"/>
  <c r="C56" i="10" s="1"/>
  <c r="C68" i="10" s="1"/>
  <c r="C80" i="10" s="1"/>
  <c r="C92" i="10" s="1"/>
  <c r="C104" i="10" s="1"/>
  <c r="C116" i="10" s="1"/>
  <c r="C128" i="10" s="1"/>
  <c r="C140" i="10" s="1"/>
  <c r="C152" i="10" s="1"/>
  <c r="C164" i="10" s="1"/>
  <c r="C176" i="10" s="1"/>
  <c r="C188" i="10" s="1"/>
  <c r="C200" i="10" s="1"/>
  <c r="C212" i="10" s="1"/>
  <c r="C224" i="10" s="1"/>
  <c r="C236" i="10" s="1"/>
  <c r="C248" i="10" s="1"/>
  <c r="C260" i="10" s="1"/>
  <c r="C272" i="10" s="1"/>
  <c r="C284" i="10" s="1"/>
  <c r="C296" i="10" s="1"/>
  <c r="C308" i="10" s="1"/>
  <c r="C320" i="10" s="1"/>
  <c r="C332" i="10" s="1"/>
  <c r="C344" i="10" s="1"/>
  <c r="C356" i="10" s="1"/>
  <c r="C368" i="10" s="1"/>
  <c r="C380" i="10" s="1"/>
  <c r="C392" i="10" s="1"/>
  <c r="C404" i="10" s="1"/>
  <c r="C416" i="10" s="1"/>
  <c r="C428" i="10" s="1"/>
  <c r="C440" i="10" s="1"/>
  <c r="C452" i="10" s="1"/>
  <c r="C464" i="10" s="1"/>
  <c r="C476" i="10" s="1"/>
  <c r="C488" i="10" s="1"/>
  <c r="C500" i="10" s="1"/>
  <c r="C512" i="10" s="1"/>
  <c r="C524" i="10" s="1"/>
  <c r="C536" i="10" s="1"/>
  <c r="C548" i="10" s="1"/>
  <c r="C560" i="10" s="1"/>
  <c r="C572" i="10" s="1"/>
  <c r="C584" i="10" s="1"/>
  <c r="C596" i="10" s="1"/>
  <c r="C608" i="10" s="1"/>
  <c r="C620" i="10" s="1"/>
  <c r="C49" i="10"/>
  <c r="C61" i="10" s="1"/>
  <c r="C73" i="10" s="1"/>
  <c r="C85" i="10" s="1"/>
  <c r="C97" i="10" s="1"/>
  <c r="C109" i="10" s="1"/>
  <c r="C121" i="10" s="1"/>
  <c r="C133" i="10" s="1"/>
  <c r="C145" i="10" s="1"/>
  <c r="C157" i="10" s="1"/>
  <c r="C169" i="10" s="1"/>
  <c r="C181" i="10" s="1"/>
  <c r="C193" i="10" s="1"/>
  <c r="C205" i="10" s="1"/>
  <c r="C217" i="10" s="1"/>
  <c r="C229" i="10" s="1"/>
  <c r="C241" i="10" s="1"/>
  <c r="C253" i="10" s="1"/>
  <c r="C265" i="10" s="1"/>
  <c r="C277" i="10" s="1"/>
  <c r="C289" i="10" s="1"/>
  <c r="C301" i="10" s="1"/>
  <c r="C313" i="10" s="1"/>
  <c r="C325" i="10" s="1"/>
  <c r="C337" i="10" s="1"/>
  <c r="C349" i="10" s="1"/>
  <c r="C361" i="10" s="1"/>
  <c r="C373" i="10" s="1"/>
  <c r="C385" i="10" s="1"/>
  <c r="C397" i="10" s="1"/>
  <c r="C409" i="10" s="1"/>
  <c r="C421" i="10" s="1"/>
  <c r="C433" i="10" s="1"/>
  <c r="C445" i="10" s="1"/>
  <c r="C457" i="10" s="1"/>
  <c r="C469" i="10" s="1"/>
  <c r="C481" i="10" s="1"/>
  <c r="C493" i="10" s="1"/>
  <c r="C505" i="10" s="1"/>
  <c r="C517" i="10" s="1"/>
  <c r="C529" i="10" s="1"/>
  <c r="C541" i="10" s="1"/>
  <c r="C553" i="10" s="1"/>
  <c r="C565" i="10" s="1"/>
  <c r="C577" i="10" s="1"/>
  <c r="C589" i="10" s="1"/>
  <c r="C601" i="10" s="1"/>
  <c r="C613" i="10" s="1"/>
  <c r="C64" i="10"/>
  <c r="C76" i="10" s="1"/>
  <c r="C88" i="10" s="1"/>
  <c r="C100" i="10" s="1"/>
  <c r="C112" i="10" s="1"/>
  <c r="C124" i="10" s="1"/>
  <c r="C136" i="10" s="1"/>
  <c r="C148" i="10" s="1"/>
  <c r="C160" i="10" s="1"/>
  <c r="C172" i="10" s="1"/>
  <c r="C184" i="10" s="1"/>
  <c r="C196" i="10" s="1"/>
  <c r="C208" i="10" s="1"/>
  <c r="C220" i="10" s="1"/>
  <c r="C232" i="10" s="1"/>
  <c r="C244" i="10" s="1"/>
  <c r="C256" i="10" s="1"/>
  <c r="C268" i="10" s="1"/>
  <c r="C280" i="10" s="1"/>
  <c r="C292" i="10" s="1"/>
  <c r="C304" i="10" s="1"/>
  <c r="C316" i="10" s="1"/>
  <c r="C328" i="10" s="1"/>
  <c r="C340" i="10" s="1"/>
  <c r="C352" i="10" s="1"/>
  <c r="C364" i="10" s="1"/>
  <c r="C376" i="10" s="1"/>
  <c r="C388" i="10" s="1"/>
  <c r="C400" i="10" s="1"/>
  <c r="C412" i="10" s="1"/>
  <c r="C424" i="10" s="1"/>
  <c r="C436" i="10" s="1"/>
  <c r="C448" i="10" s="1"/>
  <c r="C460" i="10" s="1"/>
  <c r="C472" i="10" s="1"/>
  <c r="C484" i="10" s="1"/>
  <c r="C496" i="10" s="1"/>
  <c r="C508" i="10" s="1"/>
  <c r="C520" i="10" s="1"/>
  <c r="C532" i="10" s="1"/>
  <c r="C544" i="10" s="1"/>
  <c r="C556" i="10" s="1"/>
  <c r="C568" i="10" s="1"/>
  <c r="C580" i="10" s="1"/>
  <c r="C592" i="10" s="1"/>
  <c r="C604" i="10" s="1"/>
  <c r="C616" i="10" s="1"/>
  <c r="C33" i="10"/>
  <c r="C45" i="10" s="1"/>
  <c r="C57" i="10" s="1"/>
  <c r="C69" i="10" s="1"/>
  <c r="C81" i="10" s="1"/>
  <c r="C93" i="10" s="1"/>
  <c r="C105" i="10" s="1"/>
  <c r="C117" i="10" s="1"/>
  <c r="C129" i="10" s="1"/>
  <c r="C141" i="10" s="1"/>
  <c r="C153" i="10" s="1"/>
  <c r="C165" i="10" s="1"/>
  <c r="C177" i="10" s="1"/>
  <c r="C189" i="10" s="1"/>
  <c r="C201" i="10" s="1"/>
  <c r="C213" i="10" s="1"/>
  <c r="C225" i="10" s="1"/>
  <c r="C237" i="10" s="1"/>
  <c r="C249" i="10" s="1"/>
  <c r="C261" i="10" s="1"/>
  <c r="C273" i="10" s="1"/>
  <c r="C285" i="10" s="1"/>
  <c r="C297" i="10" s="1"/>
  <c r="C309" i="10" s="1"/>
  <c r="C321" i="10" s="1"/>
  <c r="C333" i="10" s="1"/>
  <c r="C345" i="10" s="1"/>
  <c r="C357" i="10" s="1"/>
  <c r="C369" i="10" s="1"/>
  <c r="C381" i="10" s="1"/>
  <c r="C393" i="10" s="1"/>
  <c r="C405" i="10" s="1"/>
  <c r="C417" i="10" s="1"/>
  <c r="C429" i="10" s="1"/>
  <c r="C441" i="10" s="1"/>
  <c r="C453" i="10" s="1"/>
  <c r="C465" i="10" s="1"/>
  <c r="C477" i="10" s="1"/>
  <c r="C489" i="10" s="1"/>
  <c r="C501" i="10" s="1"/>
  <c r="C513" i="10" s="1"/>
  <c r="C525" i="10" s="1"/>
  <c r="C537" i="10" s="1"/>
  <c r="C549" i="10" s="1"/>
  <c r="C561" i="10" s="1"/>
  <c r="C573" i="10" s="1"/>
  <c r="C585" i="10" s="1"/>
  <c r="C597" i="10" s="1"/>
  <c r="C609" i="10" s="1"/>
  <c r="D21" i="10"/>
  <c r="C13" i="10"/>
  <c r="C10" i="10"/>
  <c r="E21" i="10" s="1"/>
  <c r="E5" i="10"/>
  <c r="C18" i="7"/>
  <c r="C28" i="7"/>
  <c r="C24" i="8"/>
  <c r="D18" i="8"/>
  <c r="C19" i="7"/>
  <c r="C17" i="7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80" i="1"/>
  <c r="D32" i="9"/>
  <c r="C26" i="9"/>
  <c r="F21" i="10" l="1"/>
  <c r="D22" i="10" s="1"/>
  <c r="E22" i="10" s="1"/>
  <c r="C28" i="9"/>
  <c r="F22" i="10" l="1"/>
  <c r="D23" i="10" s="1"/>
  <c r="E23" i="10" s="1"/>
  <c r="C29" i="9"/>
  <c r="C34" i="9" l="1"/>
  <c r="C35" i="9"/>
  <c r="F23" i="10" l="1"/>
  <c r="C36" i="9"/>
  <c r="C42" i="9" l="1"/>
  <c r="D24" i="10" l="1"/>
  <c r="C43" i="9"/>
  <c r="C63" i="9"/>
  <c r="D8" i="8"/>
  <c r="C23" i="8"/>
  <c r="D21" i="8"/>
  <c r="D22" i="8" s="1"/>
  <c r="C21" i="8"/>
  <c r="C22" i="8" s="1"/>
  <c r="D25" i="8"/>
  <c r="E24" i="10" l="1"/>
  <c r="B49" i="9"/>
  <c r="D60" i="9" s="1"/>
  <c r="D61" i="9" s="1"/>
  <c r="C49" i="9"/>
  <c r="C60" i="9" s="1"/>
  <c r="C61" i="9" s="1"/>
  <c r="C25" i="8"/>
  <c r="D26" i="8" s="1"/>
  <c r="D27" i="8" s="1"/>
  <c r="C26" i="8"/>
  <c r="F24" i="10" l="1"/>
  <c r="D25" i="10" s="1"/>
  <c r="D65" i="9"/>
  <c r="D66" i="9" s="1"/>
  <c r="C65" i="9"/>
  <c r="C66" i="9" s="1"/>
  <c r="C27" i="8"/>
  <c r="C28" i="8"/>
  <c r="D28" i="8"/>
  <c r="E25" i="10" l="1"/>
  <c r="C29" i="8"/>
  <c r="D29" i="8"/>
  <c r="F25" i="10" l="1"/>
  <c r="D26" i="10" s="1"/>
  <c r="C32" i="8"/>
  <c r="C31" i="8"/>
  <c r="D5" i="8"/>
  <c r="C16" i="7"/>
  <c r="C23" i="7"/>
  <c r="H20" i="7"/>
  <c r="H19" i="7"/>
  <c r="H18" i="7"/>
  <c r="E26" i="10" l="1"/>
  <c r="F26" i="10" s="1"/>
  <c r="D27" i="10" s="1"/>
  <c r="C24" i="7"/>
  <c r="E27" i="10" l="1"/>
  <c r="F27" i="10" s="1"/>
  <c r="D28" i="10" s="1"/>
  <c r="D23" i="7"/>
  <c r="E5" i="7"/>
  <c r="C26" i="1"/>
  <c r="E5" i="1"/>
  <c r="D32" i="1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E7" i="5"/>
  <c r="H6" i="5"/>
  <c r="I6" i="5" s="1"/>
  <c r="F6" i="5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6" i="4" s="1"/>
  <c r="F6" i="4"/>
  <c r="E7" i="4" s="1"/>
  <c r="E28" i="10" l="1"/>
  <c r="D22" i="7"/>
  <c r="D24" i="7" s="1"/>
  <c r="C26" i="7" s="1"/>
  <c r="C27" i="7" s="1"/>
  <c r="F7" i="5"/>
  <c r="E8" i="5"/>
  <c r="I7" i="5"/>
  <c r="F7" i="4"/>
  <c r="E8" i="4" s="1"/>
  <c r="I7" i="4"/>
  <c r="F28" i="10" l="1"/>
  <c r="D29" i="10" s="1"/>
  <c r="E29" i="10" s="1"/>
  <c r="I8" i="5"/>
  <c r="F8" i="5"/>
  <c r="E9" i="5" s="1"/>
  <c r="F8" i="4"/>
  <c r="E9" i="4" s="1"/>
  <c r="I8" i="4"/>
  <c r="F29" i="10" l="1"/>
  <c r="D30" i="10" s="1"/>
  <c r="E30" i="10" s="1"/>
  <c r="F9" i="5"/>
  <c r="E10" i="5"/>
  <c r="I9" i="5"/>
  <c r="F9" i="4"/>
  <c r="E10" i="4" s="1"/>
  <c r="I9" i="4"/>
  <c r="F30" i="10" l="1"/>
  <c r="D31" i="10" s="1"/>
  <c r="E31" i="10" s="1"/>
  <c r="F10" i="5"/>
  <c r="E11" i="5"/>
  <c r="I10" i="5"/>
  <c r="F10" i="4"/>
  <c r="E11" i="4" s="1"/>
  <c r="I10" i="4"/>
  <c r="F31" i="10" l="1"/>
  <c r="D32" i="10" s="1"/>
  <c r="E32" i="10" s="1"/>
  <c r="F11" i="5"/>
  <c r="E12" i="5"/>
  <c r="I11" i="5"/>
  <c r="E12" i="4"/>
  <c r="F11" i="4"/>
  <c r="I11" i="4"/>
  <c r="F32" i="10" l="1"/>
  <c r="D33" i="10" s="1"/>
  <c r="E33" i="10" s="1"/>
  <c r="F12" i="5"/>
  <c r="E13" i="5" s="1"/>
  <c r="I12" i="5"/>
  <c r="F12" i="4"/>
  <c r="E13" i="4" s="1"/>
  <c r="I12" i="4"/>
  <c r="F33" i="10" l="1"/>
  <c r="D34" i="10" s="1"/>
  <c r="F13" i="5"/>
  <c r="E14" i="5"/>
  <c r="I13" i="5"/>
  <c r="F13" i="4"/>
  <c r="E14" i="4" s="1"/>
  <c r="I13" i="4"/>
  <c r="E34" i="10" l="1"/>
  <c r="F14" i="5"/>
  <c r="E15" i="5"/>
  <c r="I14" i="5"/>
  <c r="F14" i="4"/>
  <c r="E15" i="4" s="1"/>
  <c r="I14" i="4"/>
  <c r="F34" i="10" l="1"/>
  <c r="D35" i="10" s="1"/>
  <c r="F15" i="5"/>
  <c r="E16" i="5"/>
  <c r="I15" i="5"/>
  <c r="F15" i="4"/>
  <c r="E16" i="4" s="1"/>
  <c r="I15" i="4"/>
  <c r="E35" i="10" l="1"/>
  <c r="F16" i="5"/>
  <c r="E17" i="5" s="1"/>
  <c r="I16" i="5"/>
  <c r="F16" i="4"/>
  <c r="E17" i="4"/>
  <c r="I16" i="4"/>
  <c r="F35" i="10" l="1"/>
  <c r="D36" i="10" s="1"/>
  <c r="F17" i="5"/>
  <c r="E18" i="5" s="1"/>
  <c r="I17" i="5"/>
  <c r="F17" i="4"/>
  <c r="E18" i="4" s="1"/>
  <c r="I17" i="4"/>
  <c r="E36" i="10" l="1"/>
  <c r="F36" i="10" s="1"/>
  <c r="D37" i="10" s="1"/>
  <c r="F18" i="5"/>
  <c r="E19" i="5"/>
  <c r="I18" i="5"/>
  <c r="F18" i="4"/>
  <c r="E19" i="4" s="1"/>
  <c r="I18" i="4"/>
  <c r="E37" i="10" l="1"/>
  <c r="F37" i="10" s="1"/>
  <c r="D38" i="10" s="1"/>
  <c r="F19" i="5"/>
  <c r="E20" i="5"/>
  <c r="I19" i="5"/>
  <c r="F19" i="4"/>
  <c r="E20" i="4"/>
  <c r="I19" i="4"/>
  <c r="E38" i="10" l="1"/>
  <c r="F38" i="10" s="1"/>
  <c r="D39" i="10" s="1"/>
  <c r="F20" i="5"/>
  <c r="E21" i="5" s="1"/>
  <c r="I20" i="5"/>
  <c r="F20" i="4"/>
  <c r="E21" i="4" s="1"/>
  <c r="I20" i="4"/>
  <c r="E39" i="10" l="1"/>
  <c r="F21" i="5"/>
  <c r="E22" i="5" s="1"/>
  <c r="I21" i="5"/>
  <c r="F21" i="4"/>
  <c r="E22" i="4" s="1"/>
  <c r="I21" i="4"/>
  <c r="F39" i="10" l="1"/>
  <c r="D40" i="10" s="1"/>
  <c r="F22" i="5"/>
  <c r="E23" i="5"/>
  <c r="I22" i="5"/>
  <c r="F22" i="4"/>
  <c r="E23" i="4"/>
  <c r="I22" i="4"/>
  <c r="E40" i="10" l="1"/>
  <c r="F23" i="5"/>
  <c r="E24" i="5" s="1"/>
  <c r="I23" i="5"/>
  <c r="F23" i="4"/>
  <c r="E24" i="4"/>
  <c r="I23" i="4"/>
  <c r="F40" i="10" l="1"/>
  <c r="D41" i="10" s="1"/>
  <c r="F24" i="5"/>
  <c r="E25" i="5" s="1"/>
  <c r="I24" i="5"/>
  <c r="F24" i="4"/>
  <c r="E25" i="4" s="1"/>
  <c r="I24" i="4"/>
  <c r="E41" i="10" l="1"/>
  <c r="F25" i="5"/>
  <c r="E26" i="5"/>
  <c r="I25" i="5"/>
  <c r="F25" i="4"/>
  <c r="E26" i="4" s="1"/>
  <c r="I25" i="4"/>
  <c r="F41" i="10" l="1"/>
  <c r="D42" i="10" s="1"/>
  <c r="F26" i="5"/>
  <c r="E27" i="5" s="1"/>
  <c r="I26" i="5"/>
  <c r="F26" i="4"/>
  <c r="E27" i="4" s="1"/>
  <c r="I26" i="4"/>
  <c r="E42" i="10" l="1"/>
  <c r="F27" i="5"/>
  <c r="E28" i="5"/>
  <c r="I27" i="5"/>
  <c r="F27" i="4"/>
  <c r="E28" i="4"/>
  <c r="I27" i="4"/>
  <c r="F42" i="10" l="1"/>
  <c r="D43" i="10" s="1"/>
  <c r="F28" i="5"/>
  <c r="E29" i="5" s="1"/>
  <c r="I28" i="5"/>
  <c r="F28" i="4"/>
  <c r="E29" i="4" s="1"/>
  <c r="I28" i="4"/>
  <c r="E43" i="10" l="1"/>
  <c r="F29" i="5"/>
  <c r="E30" i="5"/>
  <c r="I29" i="5"/>
  <c r="F29" i="4"/>
  <c r="E30" i="4" s="1"/>
  <c r="I29" i="4"/>
  <c r="F43" i="10" l="1"/>
  <c r="D44" i="10" s="1"/>
  <c r="F30" i="5"/>
  <c r="E31" i="5" s="1"/>
  <c r="I30" i="5"/>
  <c r="F30" i="4"/>
  <c r="E31" i="4"/>
  <c r="I30" i="4"/>
  <c r="E44" i="10" l="1"/>
  <c r="F44" i="10" s="1"/>
  <c r="D45" i="10" s="1"/>
  <c r="F31" i="5"/>
  <c r="E32" i="5"/>
  <c r="I31" i="5"/>
  <c r="F31" i="4"/>
  <c r="E32" i="4"/>
  <c r="I31" i="4"/>
  <c r="E45" i="10" l="1"/>
  <c r="F45" i="10" s="1"/>
  <c r="D46" i="10" s="1"/>
  <c r="F32" i="5"/>
  <c r="E33" i="5"/>
  <c r="I32" i="5"/>
  <c r="F32" i="4"/>
  <c r="E33" i="4" s="1"/>
  <c r="I32" i="4"/>
  <c r="E46" i="10" l="1"/>
  <c r="F33" i="5"/>
  <c r="E34" i="5"/>
  <c r="I33" i="5"/>
  <c r="F33" i="4"/>
  <c r="E34" i="4"/>
  <c r="I33" i="4"/>
  <c r="F46" i="10" l="1"/>
  <c r="D47" i="10" s="1"/>
  <c r="F34" i="5"/>
  <c r="E35" i="5"/>
  <c r="I34" i="5"/>
  <c r="F34" i="4"/>
  <c r="E35" i="4" s="1"/>
  <c r="I34" i="4"/>
  <c r="E47" i="10" l="1"/>
  <c r="F35" i="5"/>
  <c r="E36" i="5"/>
  <c r="I35" i="5"/>
  <c r="F35" i="4"/>
  <c r="E36" i="4"/>
  <c r="I35" i="4"/>
  <c r="F47" i="10" l="1"/>
  <c r="D48" i="10" s="1"/>
  <c r="E48" i="10" s="1"/>
  <c r="F36" i="5"/>
  <c r="E37" i="5" s="1"/>
  <c r="I36" i="5"/>
  <c r="F36" i="4"/>
  <c r="E37" i="4"/>
  <c r="I36" i="4"/>
  <c r="F48" i="10" l="1"/>
  <c r="D49" i="10" s="1"/>
  <c r="E49" i="10" s="1"/>
  <c r="F37" i="5"/>
  <c r="E38" i="5"/>
  <c r="I37" i="5"/>
  <c r="F37" i="4"/>
  <c r="E38" i="4"/>
  <c r="I37" i="4"/>
  <c r="F49" i="10" l="1"/>
  <c r="D50" i="10" s="1"/>
  <c r="F38" i="5"/>
  <c r="E39" i="5"/>
  <c r="I38" i="5"/>
  <c r="F38" i="4"/>
  <c r="E39" i="4"/>
  <c r="I38" i="4"/>
  <c r="E50" i="10" l="1"/>
  <c r="F39" i="5"/>
  <c r="E40" i="5" s="1"/>
  <c r="I39" i="5"/>
  <c r="F39" i="4"/>
  <c r="E40" i="4"/>
  <c r="I39" i="4"/>
  <c r="F50" i="10" l="1"/>
  <c r="D51" i="10" s="1"/>
  <c r="F40" i="5"/>
  <c r="E41" i="5"/>
  <c r="I40" i="5"/>
  <c r="F40" i="4"/>
  <c r="E41" i="4" s="1"/>
  <c r="I40" i="4"/>
  <c r="E51" i="10" l="1"/>
  <c r="F41" i="5"/>
  <c r="E42" i="5"/>
  <c r="I41" i="5"/>
  <c r="F41" i="4"/>
  <c r="E42" i="4" s="1"/>
  <c r="I41" i="4"/>
  <c r="F51" i="10" l="1"/>
  <c r="D52" i="10" s="1"/>
  <c r="F42" i="5"/>
  <c r="E43" i="5"/>
  <c r="I42" i="5"/>
  <c r="F42" i="4"/>
  <c r="E43" i="4"/>
  <c r="I42" i="4"/>
  <c r="E52" i="10" l="1"/>
  <c r="F43" i="5"/>
  <c r="E44" i="5"/>
  <c r="I43" i="5"/>
  <c r="F43" i="4"/>
  <c r="E44" i="4" s="1"/>
  <c r="I43" i="4"/>
  <c r="F52" i="10" l="1"/>
  <c r="D53" i="10" s="1"/>
  <c r="F44" i="5"/>
  <c r="E45" i="5"/>
  <c r="I44" i="5"/>
  <c r="F44" i="4"/>
  <c r="E45" i="4" s="1"/>
  <c r="I44" i="4"/>
  <c r="E53" i="10" l="1"/>
  <c r="F45" i="5"/>
  <c r="E46" i="5"/>
  <c r="I45" i="5"/>
  <c r="F45" i="4"/>
  <c r="E46" i="4"/>
  <c r="I45" i="4"/>
  <c r="F53" i="10" l="1"/>
  <c r="D54" i="10" s="1"/>
  <c r="F46" i="5"/>
  <c r="E47" i="5" s="1"/>
  <c r="I46" i="5"/>
  <c r="F46" i="4"/>
  <c r="E47" i="4"/>
  <c r="I46" i="4"/>
  <c r="E54" i="10" l="1"/>
  <c r="F47" i="5"/>
  <c r="E48" i="5"/>
  <c r="I47" i="5"/>
  <c r="F47" i="4"/>
  <c r="E48" i="4" s="1"/>
  <c r="I47" i="4"/>
  <c r="F54" i="10" l="1"/>
  <c r="D55" i="10" s="1"/>
  <c r="F48" i="5"/>
  <c r="E49" i="5"/>
  <c r="I48" i="5"/>
  <c r="F48" i="4"/>
  <c r="E49" i="4"/>
  <c r="I48" i="4"/>
  <c r="E55" i="10" l="1"/>
  <c r="F49" i="5"/>
  <c r="E50" i="5" s="1"/>
  <c r="I49" i="5"/>
  <c r="F49" i="4"/>
  <c r="E50" i="4" s="1"/>
  <c r="I49" i="4"/>
  <c r="F55" i="10" l="1"/>
  <c r="D56" i="10" s="1"/>
  <c r="E56" i="10" s="1"/>
  <c r="F50" i="5"/>
  <c r="E51" i="5"/>
  <c r="I50" i="5"/>
  <c r="F50" i="4"/>
  <c r="E51" i="4" s="1"/>
  <c r="I50" i="4"/>
  <c r="F56" i="10" l="1"/>
  <c r="D57" i="10" s="1"/>
  <c r="F51" i="5"/>
  <c r="E52" i="5"/>
  <c r="I51" i="5"/>
  <c r="F51" i="4"/>
  <c r="E52" i="4" s="1"/>
  <c r="I51" i="4"/>
  <c r="E57" i="10" l="1"/>
  <c r="F57" i="10" s="1"/>
  <c r="D58" i="10" s="1"/>
  <c r="F52" i="5"/>
  <c r="E53" i="5"/>
  <c r="I52" i="5"/>
  <c r="F52" i="4"/>
  <c r="E53" i="4" s="1"/>
  <c r="I52" i="4"/>
  <c r="E58" i="10" l="1"/>
  <c r="F53" i="5"/>
  <c r="E54" i="5"/>
  <c r="I53" i="5"/>
  <c r="F53" i="4"/>
  <c r="E54" i="4"/>
  <c r="I53" i="4"/>
  <c r="F58" i="10" l="1"/>
  <c r="D59" i="10" s="1"/>
  <c r="F54" i="5"/>
  <c r="E55" i="5"/>
  <c r="I54" i="5"/>
  <c r="F54" i="4"/>
  <c r="E55" i="4" s="1"/>
  <c r="I54" i="4"/>
  <c r="E59" i="10" l="1"/>
  <c r="F59" i="10" s="1"/>
  <c r="D60" i="10" s="1"/>
  <c r="F55" i="5"/>
  <c r="E56" i="5"/>
  <c r="I55" i="5"/>
  <c r="F55" i="4"/>
  <c r="E56" i="4" s="1"/>
  <c r="I55" i="4"/>
  <c r="E60" i="10" l="1"/>
  <c r="F56" i="5"/>
  <c r="E57" i="5"/>
  <c r="I56" i="5"/>
  <c r="F56" i="4"/>
  <c r="E57" i="4"/>
  <c r="I56" i="4"/>
  <c r="F60" i="10" l="1"/>
  <c r="D61" i="10" s="1"/>
  <c r="E61" i="10" s="1"/>
  <c r="F57" i="5"/>
  <c r="E58" i="5"/>
  <c r="I57" i="5"/>
  <c r="F57" i="4"/>
  <c r="E58" i="4"/>
  <c r="I57" i="4"/>
  <c r="F61" i="10" l="1"/>
  <c r="D62" i="10" s="1"/>
  <c r="E62" i="10"/>
  <c r="F58" i="5"/>
  <c r="E59" i="5"/>
  <c r="I58" i="5"/>
  <c r="F58" i="4"/>
  <c r="E59" i="4" s="1"/>
  <c r="I58" i="4"/>
  <c r="F62" i="10" l="1"/>
  <c r="D63" i="10" s="1"/>
  <c r="E63" i="10" s="1"/>
  <c r="F59" i="5"/>
  <c r="E60" i="5"/>
  <c r="I59" i="5"/>
  <c r="F59" i="4"/>
  <c r="E60" i="4" s="1"/>
  <c r="I59" i="4"/>
  <c r="F63" i="10" l="1"/>
  <c r="D64" i="10" s="1"/>
  <c r="E64" i="10" s="1"/>
  <c r="F60" i="5"/>
  <c r="E61" i="5"/>
  <c r="I60" i="5"/>
  <c r="F60" i="4"/>
  <c r="E61" i="4" s="1"/>
  <c r="I60" i="4"/>
  <c r="F64" i="10" l="1"/>
  <c r="D65" i="10" s="1"/>
  <c r="F61" i="5"/>
  <c r="E62" i="5" s="1"/>
  <c r="I61" i="5"/>
  <c r="F61" i="4"/>
  <c r="E62" i="4"/>
  <c r="I61" i="4"/>
  <c r="E65" i="10" l="1"/>
  <c r="F62" i="5"/>
  <c r="E63" i="5"/>
  <c r="I62" i="5"/>
  <c r="F62" i="4"/>
  <c r="E63" i="4"/>
  <c r="I62" i="4"/>
  <c r="F65" i="10" l="1"/>
  <c r="D66" i="10" s="1"/>
  <c r="F63" i="5"/>
  <c r="E64" i="5"/>
  <c r="I63" i="5"/>
  <c r="F63" i="4"/>
  <c r="E64" i="4" s="1"/>
  <c r="I63" i="4"/>
  <c r="E66" i="10" l="1"/>
  <c r="F64" i="5"/>
  <c r="E65" i="5"/>
  <c r="I64" i="5"/>
  <c r="F64" i="4"/>
  <c r="E65" i="4"/>
  <c r="I64" i="4"/>
  <c r="F66" i="10" l="1"/>
  <c r="D67" i="10" s="1"/>
  <c r="F65" i="5"/>
  <c r="E66" i="5"/>
  <c r="I65" i="5"/>
  <c r="F65" i="4"/>
  <c r="E66" i="4" s="1"/>
  <c r="I65" i="4"/>
  <c r="E67" i="10" l="1"/>
  <c r="F66" i="5"/>
  <c r="E67" i="5"/>
  <c r="I66" i="5"/>
  <c r="F66" i="4"/>
  <c r="E67" i="4" s="1"/>
  <c r="I66" i="4"/>
  <c r="F67" i="10" l="1"/>
  <c r="D68" i="10" s="1"/>
  <c r="F67" i="5"/>
  <c r="E68" i="5" s="1"/>
  <c r="I67" i="5"/>
  <c r="F67" i="4"/>
  <c r="E68" i="4"/>
  <c r="I67" i="4"/>
  <c r="E68" i="10" l="1"/>
  <c r="F68" i="10" s="1"/>
  <c r="D69" i="10" s="1"/>
  <c r="F68" i="5"/>
  <c r="E69" i="5"/>
  <c r="I68" i="5"/>
  <c r="F68" i="4"/>
  <c r="E69" i="4"/>
  <c r="I68" i="4"/>
  <c r="E69" i="10" l="1"/>
  <c r="F69" i="10" s="1"/>
  <c r="D70" i="10" s="1"/>
  <c r="F69" i="5"/>
  <c r="E70" i="5"/>
  <c r="I69" i="5"/>
  <c r="F69" i="4"/>
  <c r="E70" i="4"/>
  <c r="I69" i="4"/>
  <c r="E70" i="10" l="1"/>
  <c r="F70" i="5"/>
  <c r="E71" i="5"/>
  <c r="I70" i="5"/>
  <c r="F70" i="4"/>
  <c r="E71" i="4" s="1"/>
  <c r="I70" i="4"/>
  <c r="F70" i="10" l="1"/>
  <c r="D71" i="10" s="1"/>
  <c r="F71" i="5"/>
  <c r="E72" i="5"/>
  <c r="I71" i="5"/>
  <c r="F71" i="4"/>
  <c r="E72" i="4"/>
  <c r="I71" i="4"/>
  <c r="E71" i="10" l="1"/>
  <c r="F72" i="5"/>
  <c r="E73" i="5"/>
  <c r="I72" i="5"/>
  <c r="F72" i="4"/>
  <c r="E73" i="4"/>
  <c r="I72" i="4"/>
  <c r="F71" i="10" l="1"/>
  <c r="D72" i="10" s="1"/>
  <c r="F73" i="5"/>
  <c r="E74" i="5"/>
  <c r="I73" i="5"/>
  <c r="F73" i="4"/>
  <c r="E74" i="4"/>
  <c r="I73" i="4"/>
  <c r="E72" i="10" l="1"/>
  <c r="F74" i="5"/>
  <c r="E75" i="5"/>
  <c r="I74" i="5"/>
  <c r="E75" i="4"/>
  <c r="F74" i="4"/>
  <c r="I74" i="4"/>
  <c r="F72" i="10" l="1"/>
  <c r="D73" i="10" s="1"/>
  <c r="F75" i="5"/>
  <c r="E76" i="5"/>
  <c r="I75" i="5"/>
  <c r="F75" i="4"/>
  <c r="E76" i="4" s="1"/>
  <c r="I75" i="4"/>
  <c r="E73" i="10" l="1"/>
  <c r="F76" i="5"/>
  <c r="E77" i="5"/>
  <c r="I76" i="5"/>
  <c r="F76" i="4"/>
  <c r="E77" i="4"/>
  <c r="I76" i="4"/>
  <c r="F73" i="10" l="1"/>
  <c r="D74" i="10" s="1"/>
  <c r="F77" i="5"/>
  <c r="E78" i="5"/>
  <c r="I77" i="5"/>
  <c r="F77" i="4"/>
  <c r="E78" i="4"/>
  <c r="I77" i="4"/>
  <c r="E74" i="10" l="1"/>
  <c r="F78" i="5"/>
  <c r="E79" i="5"/>
  <c r="I78" i="5"/>
  <c r="E79" i="4"/>
  <c r="F78" i="4"/>
  <c r="I78" i="4"/>
  <c r="F74" i="10" l="1"/>
  <c r="D75" i="10" s="1"/>
  <c r="F79" i="5"/>
  <c r="E80" i="5"/>
  <c r="I79" i="5"/>
  <c r="F79" i="4"/>
  <c r="E80" i="4"/>
  <c r="I79" i="4"/>
  <c r="E75" i="10" l="1"/>
  <c r="F80" i="5"/>
  <c r="E81" i="5"/>
  <c r="I80" i="5"/>
  <c r="F80" i="4"/>
  <c r="E81" i="4" s="1"/>
  <c r="I80" i="4"/>
  <c r="F75" i="10" l="1"/>
  <c r="D76" i="10" s="1"/>
  <c r="F81" i="5"/>
  <c r="E82" i="5"/>
  <c r="I81" i="5"/>
  <c r="F81" i="4"/>
  <c r="E82" i="4"/>
  <c r="I81" i="4"/>
  <c r="E76" i="10" l="1"/>
  <c r="F82" i="5"/>
  <c r="E83" i="5"/>
  <c r="I82" i="5"/>
  <c r="F82" i="4"/>
  <c r="E83" i="4" s="1"/>
  <c r="I82" i="4"/>
  <c r="F76" i="10" l="1"/>
  <c r="D77" i="10" s="1"/>
  <c r="F83" i="5"/>
  <c r="E84" i="5"/>
  <c r="I83" i="5"/>
  <c r="F83" i="4"/>
  <c r="E84" i="4" s="1"/>
  <c r="I83" i="4"/>
  <c r="E77" i="10" l="1"/>
  <c r="F84" i="5"/>
  <c r="E85" i="5"/>
  <c r="I84" i="5"/>
  <c r="F84" i="4"/>
  <c r="E85" i="4"/>
  <c r="I84" i="4"/>
  <c r="F77" i="10" l="1"/>
  <c r="D78" i="10" s="1"/>
  <c r="F85" i="5"/>
  <c r="E86" i="5"/>
  <c r="I85" i="5"/>
  <c r="F85" i="4"/>
  <c r="E86" i="4"/>
  <c r="I85" i="4"/>
  <c r="E78" i="10" l="1"/>
  <c r="F86" i="5"/>
  <c r="E87" i="5"/>
  <c r="I86" i="5"/>
  <c r="F86" i="4"/>
  <c r="E87" i="4" s="1"/>
  <c r="I86" i="4"/>
  <c r="F78" i="10" l="1"/>
  <c r="D79" i="10" s="1"/>
  <c r="F87" i="5"/>
  <c r="E88" i="5" s="1"/>
  <c r="I87" i="5"/>
  <c r="F87" i="4"/>
  <c r="E88" i="4" s="1"/>
  <c r="I87" i="4"/>
  <c r="E79" i="10" l="1"/>
  <c r="F88" i="5"/>
  <c r="E89" i="5"/>
  <c r="I88" i="5"/>
  <c r="F88" i="4"/>
  <c r="E89" i="4"/>
  <c r="I88" i="4"/>
  <c r="F79" i="10" l="1"/>
  <c r="D80" i="10" s="1"/>
  <c r="F89" i="5"/>
  <c r="E90" i="5"/>
  <c r="I89" i="5"/>
  <c r="F89" i="4"/>
  <c r="E90" i="4"/>
  <c r="I89" i="4"/>
  <c r="E80" i="10" l="1"/>
  <c r="F80" i="10" s="1"/>
  <c r="D81" i="10" s="1"/>
  <c r="F90" i="5"/>
  <c r="E91" i="5"/>
  <c r="I90" i="5"/>
  <c r="F90" i="4"/>
  <c r="E91" i="4" s="1"/>
  <c r="I90" i="4"/>
  <c r="E81" i="10" l="1"/>
  <c r="F81" i="10" s="1"/>
  <c r="D82" i="10" s="1"/>
  <c r="F91" i="5"/>
  <c r="E92" i="5"/>
  <c r="I91" i="5"/>
  <c r="F91" i="4"/>
  <c r="E92" i="4" s="1"/>
  <c r="I91" i="4"/>
  <c r="E82" i="10" l="1"/>
  <c r="F92" i="5"/>
  <c r="E93" i="5"/>
  <c r="I92" i="5"/>
  <c r="F92" i="4"/>
  <c r="E93" i="4"/>
  <c r="I92" i="4"/>
  <c r="F82" i="10" l="1"/>
  <c r="D83" i="10" s="1"/>
  <c r="F93" i="5"/>
  <c r="E94" i="5"/>
  <c r="I93" i="5"/>
  <c r="F93" i="4"/>
  <c r="E94" i="4"/>
  <c r="I93" i="4"/>
  <c r="E83" i="10" l="1"/>
  <c r="F94" i="5"/>
  <c r="E95" i="5"/>
  <c r="I94" i="5"/>
  <c r="F94" i="4"/>
  <c r="E95" i="4" s="1"/>
  <c r="I94" i="4"/>
  <c r="F83" i="10" l="1"/>
  <c r="D84" i="10" s="1"/>
  <c r="F95" i="5"/>
  <c r="E96" i="5" s="1"/>
  <c r="I95" i="5"/>
  <c r="F95" i="4"/>
  <c r="E96" i="4" s="1"/>
  <c r="I95" i="4"/>
  <c r="E84" i="10" l="1"/>
  <c r="F96" i="5"/>
  <c r="E97" i="5"/>
  <c r="I96" i="5"/>
  <c r="F96" i="4"/>
  <c r="E97" i="4"/>
  <c r="I96" i="4"/>
  <c r="F84" i="10" l="1"/>
  <c r="D85" i="10" s="1"/>
  <c r="F97" i="5"/>
  <c r="E98" i="5" s="1"/>
  <c r="I97" i="5"/>
  <c r="F97" i="4"/>
  <c r="E98" i="4"/>
  <c r="I97" i="4"/>
  <c r="E85" i="10" l="1"/>
  <c r="F98" i="5"/>
  <c r="E99" i="5"/>
  <c r="I98" i="5"/>
  <c r="F98" i="4"/>
  <c r="E99" i="4" s="1"/>
  <c r="I98" i="4"/>
  <c r="F85" i="10" l="1"/>
  <c r="D86" i="10" s="1"/>
  <c r="F99" i="5"/>
  <c r="E100" i="5"/>
  <c r="I99" i="5"/>
  <c r="F99" i="4"/>
  <c r="E100" i="4"/>
  <c r="I99" i="4"/>
  <c r="E86" i="10" l="1"/>
  <c r="F100" i="5"/>
  <c r="E101" i="5"/>
  <c r="I100" i="5"/>
  <c r="F100" i="4"/>
  <c r="E101" i="4"/>
  <c r="I100" i="4"/>
  <c r="F86" i="10" l="1"/>
  <c r="D87" i="10" s="1"/>
  <c r="F101" i="5"/>
  <c r="E102" i="5"/>
  <c r="I101" i="5"/>
  <c r="F101" i="4"/>
  <c r="E102" i="4"/>
  <c r="I101" i="4"/>
  <c r="E87" i="10" l="1"/>
  <c r="F102" i="5"/>
  <c r="E103" i="5"/>
  <c r="I102" i="5"/>
  <c r="F102" i="4"/>
  <c r="E103" i="4" s="1"/>
  <c r="I102" i="4"/>
  <c r="F87" i="10" l="1"/>
  <c r="D88" i="10" s="1"/>
  <c r="F103" i="5"/>
  <c r="E104" i="5"/>
  <c r="I103" i="5"/>
  <c r="F103" i="4"/>
  <c r="E104" i="4"/>
  <c r="I103" i="4"/>
  <c r="E88" i="10" l="1"/>
  <c r="F104" i="5"/>
  <c r="E105" i="5"/>
  <c r="I104" i="5"/>
  <c r="F104" i="4"/>
  <c r="E105" i="4"/>
  <c r="I104" i="4"/>
  <c r="F88" i="10" l="1"/>
  <c r="D89" i="10" s="1"/>
  <c r="F105" i="5"/>
  <c r="E106" i="5"/>
  <c r="I105" i="5"/>
  <c r="F105" i="4"/>
  <c r="E106" i="4"/>
  <c r="I105" i="4"/>
  <c r="E89" i="10" l="1"/>
  <c r="F106" i="5"/>
  <c r="E107" i="5" s="1"/>
  <c r="I106" i="5"/>
  <c r="F106" i="4"/>
  <c r="E107" i="4" s="1"/>
  <c r="I106" i="4"/>
  <c r="F89" i="10" l="1"/>
  <c r="D90" i="10" s="1"/>
  <c r="F107" i="5"/>
  <c r="E108" i="5"/>
  <c r="I107" i="5"/>
  <c r="F107" i="4"/>
  <c r="E108" i="4"/>
  <c r="I107" i="4"/>
  <c r="E90" i="10" l="1"/>
  <c r="F108" i="5"/>
  <c r="E109" i="5"/>
  <c r="I108" i="5"/>
  <c r="F108" i="4"/>
  <c r="E109" i="4"/>
  <c r="I108" i="4"/>
  <c r="F90" i="10" l="1"/>
  <c r="D91" i="10" s="1"/>
  <c r="F109" i="5"/>
  <c r="E110" i="5"/>
  <c r="I109" i="5"/>
  <c r="F109" i="4"/>
  <c r="E110" i="4"/>
  <c r="I109" i="4"/>
  <c r="E91" i="10" l="1"/>
  <c r="F110" i="5"/>
  <c r="E111" i="5" s="1"/>
  <c r="I110" i="5"/>
  <c r="F110" i="4"/>
  <c r="E111" i="4" s="1"/>
  <c r="I110" i="4"/>
  <c r="F91" i="10" l="1"/>
  <c r="D92" i="10" s="1"/>
  <c r="F111" i="5"/>
  <c r="E112" i="5"/>
  <c r="I111" i="5"/>
  <c r="F111" i="4"/>
  <c r="E112" i="4"/>
  <c r="I111" i="4"/>
  <c r="E92" i="10" l="1"/>
  <c r="F92" i="10" s="1"/>
  <c r="D93" i="10" s="1"/>
  <c r="F112" i="5"/>
  <c r="E113" i="5"/>
  <c r="I112" i="5"/>
  <c r="F112" i="4"/>
  <c r="E113" i="4"/>
  <c r="I112" i="4"/>
  <c r="E93" i="10" l="1"/>
  <c r="F93" i="10" s="1"/>
  <c r="D94" i="10" s="1"/>
  <c r="F113" i="5"/>
  <c r="E114" i="5"/>
  <c r="I113" i="5"/>
  <c r="F113" i="4"/>
  <c r="E114" i="4"/>
  <c r="I113" i="4"/>
  <c r="E94" i="10" l="1"/>
  <c r="F114" i="5"/>
  <c r="E115" i="5"/>
  <c r="I114" i="5"/>
  <c r="E115" i="4"/>
  <c r="F114" i="4"/>
  <c r="I114" i="4"/>
  <c r="F94" i="10" l="1"/>
  <c r="D95" i="10" s="1"/>
  <c r="E95" i="10" s="1"/>
  <c r="F115" i="5"/>
  <c r="E116" i="5"/>
  <c r="I115" i="5"/>
  <c r="F115" i="4"/>
  <c r="E116" i="4" s="1"/>
  <c r="I115" i="4"/>
  <c r="F95" i="10" l="1"/>
  <c r="D96" i="10" s="1"/>
  <c r="E96" i="10" s="1"/>
  <c r="F116" i="5"/>
  <c r="E117" i="5"/>
  <c r="I116" i="5"/>
  <c r="F116" i="4"/>
  <c r="E117" i="4" s="1"/>
  <c r="I116" i="4"/>
  <c r="F96" i="10" l="1"/>
  <c r="D97" i="10" s="1"/>
  <c r="F117" i="5"/>
  <c r="E118" i="5"/>
  <c r="I117" i="5"/>
  <c r="F117" i="4"/>
  <c r="E118" i="4"/>
  <c r="I117" i="4"/>
  <c r="E97" i="10" l="1"/>
  <c r="F118" i="5"/>
  <c r="E119" i="5"/>
  <c r="I118" i="5"/>
  <c r="F118" i="4"/>
  <c r="E119" i="4" s="1"/>
  <c r="I118" i="4"/>
  <c r="F97" i="10" l="1"/>
  <c r="D98" i="10" s="1"/>
  <c r="F119" i="5"/>
  <c r="E120" i="5"/>
  <c r="I119" i="5"/>
  <c r="F119" i="4"/>
  <c r="E120" i="4" s="1"/>
  <c r="I119" i="4"/>
  <c r="E98" i="10" l="1"/>
  <c r="F120" i="5"/>
  <c r="E121" i="5"/>
  <c r="I120" i="5"/>
  <c r="F120" i="4"/>
  <c r="E121" i="4"/>
  <c r="I120" i="4"/>
  <c r="F98" i="10" l="1"/>
  <c r="D99" i="10" s="1"/>
  <c r="F121" i="5"/>
  <c r="E122" i="5"/>
  <c r="I121" i="5"/>
  <c r="F121" i="4"/>
  <c r="E122" i="4"/>
  <c r="I121" i="4"/>
  <c r="E99" i="10" l="1"/>
  <c r="F122" i="5"/>
  <c r="E123" i="5"/>
  <c r="I122" i="5"/>
  <c r="F122" i="4"/>
  <c r="E123" i="4" s="1"/>
  <c r="I122" i="4"/>
  <c r="F99" i="10" l="1"/>
  <c r="D100" i="10" s="1"/>
  <c r="F123" i="5"/>
  <c r="E124" i="5"/>
  <c r="G123" i="5"/>
  <c r="I123" i="5"/>
  <c r="G121" i="5"/>
  <c r="G119" i="5"/>
  <c r="G122" i="5"/>
  <c r="F123" i="4"/>
  <c r="E124" i="4" s="1"/>
  <c r="I123" i="4"/>
  <c r="E100" i="10" l="1"/>
  <c r="F124" i="5"/>
  <c r="G124" i="5"/>
  <c r="I124" i="5"/>
  <c r="G6" i="5"/>
  <c r="G7" i="5"/>
  <c r="G8" i="5"/>
  <c r="G10" i="5"/>
  <c r="G12" i="5"/>
  <c r="G11" i="5"/>
  <c r="G13" i="5"/>
  <c r="G9" i="5"/>
  <c r="G14" i="5"/>
  <c r="G15" i="5"/>
  <c r="G16" i="5"/>
  <c r="G18" i="5"/>
  <c r="G17" i="5"/>
  <c r="G19" i="5"/>
  <c r="G21" i="5"/>
  <c r="G20" i="5"/>
  <c r="G22" i="5"/>
  <c r="G24" i="5"/>
  <c r="G23" i="5"/>
  <c r="G25" i="5"/>
  <c r="G26" i="5"/>
  <c r="G28" i="5"/>
  <c r="G29" i="5"/>
  <c r="G27" i="5"/>
  <c r="G30" i="5"/>
  <c r="G32" i="5"/>
  <c r="G31" i="5"/>
  <c r="G33" i="5"/>
  <c r="G35" i="5"/>
  <c r="G34" i="5"/>
  <c r="G36" i="5"/>
  <c r="G37" i="5"/>
  <c r="G39" i="5"/>
  <c r="G38" i="5"/>
  <c r="G43" i="5"/>
  <c r="G40" i="5"/>
  <c r="G42" i="5"/>
  <c r="G41" i="5"/>
  <c r="G44" i="5"/>
  <c r="G48" i="5"/>
  <c r="G46" i="5"/>
  <c r="G45" i="5"/>
  <c r="G47" i="5"/>
  <c r="G49" i="5"/>
  <c r="G52" i="5"/>
  <c r="G51" i="5"/>
  <c r="G50" i="5"/>
  <c r="G54" i="5"/>
  <c r="G53" i="5"/>
  <c r="G55" i="5"/>
  <c r="G60" i="5"/>
  <c r="G57" i="5"/>
  <c r="G56" i="5"/>
  <c r="G59" i="5"/>
  <c r="G61" i="5"/>
  <c r="G58" i="5"/>
  <c r="G62" i="5"/>
  <c r="G63" i="5"/>
  <c r="G64" i="5"/>
  <c r="G68" i="5"/>
  <c r="G67" i="5"/>
  <c r="G65" i="5"/>
  <c r="G66" i="5"/>
  <c r="G69" i="5"/>
  <c r="G70" i="5"/>
  <c r="G71" i="5"/>
  <c r="G72" i="5"/>
  <c r="G74" i="5"/>
  <c r="G75" i="5"/>
  <c r="G73" i="5"/>
  <c r="G76" i="5"/>
  <c r="G77" i="5"/>
  <c r="G78" i="5"/>
  <c r="G81" i="5"/>
  <c r="G79" i="5"/>
  <c r="G83" i="5"/>
  <c r="G84" i="5"/>
  <c r="G80" i="5"/>
  <c r="G86" i="5"/>
  <c r="G85" i="5"/>
  <c r="G82" i="5"/>
  <c r="G87" i="5"/>
  <c r="G91" i="5"/>
  <c r="G88" i="5"/>
  <c r="G89" i="5"/>
  <c r="G90" i="5"/>
  <c r="G92" i="5"/>
  <c r="G95" i="5"/>
  <c r="G93" i="5"/>
  <c r="G94" i="5"/>
  <c r="G96" i="5"/>
  <c r="G97" i="5"/>
  <c r="G98" i="5"/>
  <c r="G99" i="5"/>
  <c r="G100" i="5"/>
  <c r="G104" i="5"/>
  <c r="G102" i="5"/>
  <c r="G101" i="5"/>
  <c r="G108" i="5"/>
  <c r="G105" i="5"/>
  <c r="G103" i="5"/>
  <c r="G107" i="5"/>
  <c r="G106" i="5"/>
  <c r="G110" i="5"/>
  <c r="G112" i="5"/>
  <c r="G109" i="5"/>
  <c r="G113" i="5"/>
  <c r="G111" i="5"/>
  <c r="G115" i="5"/>
  <c r="G114" i="5"/>
  <c r="G118" i="5"/>
  <c r="G116" i="5"/>
  <c r="G117" i="5"/>
  <c r="J123" i="5"/>
  <c r="K122" i="5" s="1"/>
  <c r="L122" i="5" s="1"/>
  <c r="G120" i="5"/>
  <c r="J121" i="5"/>
  <c r="K120" i="5" s="1"/>
  <c r="L120" i="5" s="1"/>
  <c r="J122" i="5"/>
  <c r="K121" i="5" s="1"/>
  <c r="L121" i="5" s="1"/>
  <c r="F124" i="4"/>
  <c r="G124" i="4"/>
  <c r="I124" i="4"/>
  <c r="G7" i="4"/>
  <c r="G6" i="4"/>
  <c r="G8" i="4"/>
  <c r="G10" i="4"/>
  <c r="G9" i="4"/>
  <c r="G11" i="4"/>
  <c r="G12" i="4"/>
  <c r="G13" i="4"/>
  <c r="G14" i="4"/>
  <c r="G15" i="4"/>
  <c r="G18" i="4"/>
  <c r="G17" i="4"/>
  <c r="G16" i="4"/>
  <c r="G19" i="4"/>
  <c r="G20" i="4"/>
  <c r="G23" i="4"/>
  <c r="G21" i="4"/>
  <c r="G22" i="4"/>
  <c r="G24" i="4"/>
  <c r="G25" i="4"/>
  <c r="G27" i="4"/>
  <c r="G26" i="4"/>
  <c r="G28" i="4"/>
  <c r="G29" i="4"/>
  <c r="G31" i="4"/>
  <c r="G32" i="4"/>
  <c r="G33" i="4"/>
  <c r="G30" i="4"/>
  <c r="G34" i="4"/>
  <c r="G35" i="4"/>
  <c r="G36" i="4"/>
  <c r="G39" i="4"/>
  <c r="G40" i="4"/>
  <c r="G37" i="4"/>
  <c r="G38" i="4"/>
  <c r="G41" i="4"/>
  <c r="G42" i="4"/>
  <c r="G43" i="4"/>
  <c r="G44" i="4"/>
  <c r="G46" i="4"/>
  <c r="G45" i="4"/>
  <c r="G47" i="4"/>
  <c r="G49" i="4"/>
  <c r="G48" i="4"/>
  <c r="G50" i="4"/>
  <c r="G51" i="4"/>
  <c r="G52" i="4"/>
  <c r="G53" i="4"/>
  <c r="G54" i="4"/>
  <c r="G55" i="4"/>
  <c r="G57" i="4"/>
  <c r="G56" i="4"/>
  <c r="G58" i="4"/>
  <c r="G59" i="4"/>
  <c r="G60" i="4"/>
  <c r="G62" i="4"/>
  <c r="G61" i="4"/>
  <c r="G64" i="4"/>
  <c r="G65" i="4"/>
  <c r="G63" i="4"/>
  <c r="G67" i="4"/>
  <c r="G66" i="4"/>
  <c r="G69" i="4"/>
  <c r="G68" i="4"/>
  <c r="G71" i="4"/>
  <c r="G70" i="4"/>
  <c r="G73" i="4"/>
  <c r="G72" i="4"/>
  <c r="G75" i="4"/>
  <c r="G74" i="4"/>
  <c r="G77" i="4"/>
  <c r="G76" i="4"/>
  <c r="G78" i="4"/>
  <c r="G80" i="4"/>
  <c r="G79" i="4"/>
  <c r="G82" i="4"/>
  <c r="G81" i="4"/>
  <c r="G83" i="4"/>
  <c r="G84" i="4"/>
  <c r="G85" i="4"/>
  <c r="G86" i="4"/>
  <c r="G88" i="4"/>
  <c r="G87" i="4"/>
  <c r="G90" i="4"/>
  <c r="G89" i="4"/>
  <c r="G91" i="4"/>
  <c r="G92" i="4"/>
  <c r="G94" i="4"/>
  <c r="G93" i="4"/>
  <c r="G96" i="4"/>
  <c r="G95" i="4"/>
  <c r="G98" i="4"/>
  <c r="G99" i="4"/>
  <c r="G100" i="4"/>
  <c r="G97" i="4"/>
  <c r="G102" i="4"/>
  <c r="G101" i="4"/>
  <c r="G103" i="4"/>
  <c r="G104" i="4"/>
  <c r="G105" i="4"/>
  <c r="G106" i="4"/>
  <c r="G107" i="4"/>
  <c r="G109" i="4"/>
  <c r="G108" i="4"/>
  <c r="G110" i="4"/>
  <c r="G112" i="4"/>
  <c r="G114" i="4"/>
  <c r="G111" i="4"/>
  <c r="G113" i="4"/>
  <c r="G115" i="4"/>
  <c r="G116" i="4"/>
  <c r="G120" i="4"/>
  <c r="G122" i="4"/>
  <c r="G118" i="4"/>
  <c r="G123" i="4"/>
  <c r="G117" i="4"/>
  <c r="G119" i="4"/>
  <c r="G121" i="4"/>
  <c r="J123" i="4"/>
  <c r="K122" i="4" s="1"/>
  <c r="L122" i="4" s="1"/>
  <c r="F100" i="10" l="1"/>
  <c r="D101" i="10" s="1"/>
  <c r="J124" i="5"/>
  <c r="K123" i="5" s="1"/>
  <c r="L123" i="5" s="1"/>
  <c r="K124" i="5"/>
  <c r="L124" i="5" s="1"/>
  <c r="J6" i="5"/>
  <c r="J7" i="5"/>
  <c r="K6" i="5" s="1"/>
  <c r="L6" i="5" s="1"/>
  <c r="J10" i="5"/>
  <c r="K9" i="5" s="1"/>
  <c r="L9" i="5" s="1"/>
  <c r="J9" i="5"/>
  <c r="K8" i="5" s="1"/>
  <c r="L8" i="5" s="1"/>
  <c r="J8" i="5"/>
  <c r="K7" i="5" s="1"/>
  <c r="L7" i="5" s="1"/>
  <c r="J12" i="5"/>
  <c r="K11" i="5" s="1"/>
  <c r="L11" i="5" s="1"/>
  <c r="J11" i="5"/>
  <c r="K10" i="5" s="1"/>
  <c r="L10" i="5" s="1"/>
  <c r="J16" i="5"/>
  <c r="K15" i="5" s="1"/>
  <c r="L15" i="5" s="1"/>
  <c r="J13" i="5"/>
  <c r="K12" i="5" s="1"/>
  <c r="L12" i="5" s="1"/>
  <c r="J14" i="5"/>
  <c r="K13" i="5" s="1"/>
  <c r="L13" i="5" s="1"/>
  <c r="J18" i="5"/>
  <c r="K17" i="5" s="1"/>
  <c r="L17" i="5" s="1"/>
  <c r="J19" i="5"/>
  <c r="K18" i="5" s="1"/>
  <c r="L18" i="5" s="1"/>
  <c r="J15" i="5"/>
  <c r="K14" i="5" s="1"/>
  <c r="L14" i="5" s="1"/>
  <c r="J17" i="5"/>
  <c r="K16" i="5" s="1"/>
  <c r="L16" i="5" s="1"/>
  <c r="J20" i="5"/>
  <c r="K19" i="5" s="1"/>
  <c r="L19" i="5" s="1"/>
  <c r="J21" i="5"/>
  <c r="K20" i="5" s="1"/>
  <c r="L20" i="5" s="1"/>
  <c r="J22" i="5"/>
  <c r="K21" i="5" s="1"/>
  <c r="L21" i="5" s="1"/>
  <c r="J23" i="5"/>
  <c r="K22" i="5" s="1"/>
  <c r="L22" i="5" s="1"/>
  <c r="J25" i="5"/>
  <c r="K24" i="5" s="1"/>
  <c r="L24" i="5" s="1"/>
  <c r="J24" i="5"/>
  <c r="K23" i="5" s="1"/>
  <c r="L23" i="5" s="1"/>
  <c r="J27" i="5"/>
  <c r="K26" i="5" s="1"/>
  <c r="L26" i="5" s="1"/>
  <c r="J29" i="5"/>
  <c r="K28" i="5" s="1"/>
  <c r="L28" i="5" s="1"/>
  <c r="J28" i="5"/>
  <c r="K27" i="5" s="1"/>
  <c r="L27" i="5" s="1"/>
  <c r="J26" i="5"/>
  <c r="K25" i="5" s="1"/>
  <c r="L25" i="5" s="1"/>
  <c r="J30" i="5"/>
  <c r="K29" i="5" s="1"/>
  <c r="L29" i="5" s="1"/>
  <c r="J31" i="5"/>
  <c r="K30" i="5" s="1"/>
  <c r="L30" i="5" s="1"/>
  <c r="J32" i="5"/>
  <c r="K31" i="5" s="1"/>
  <c r="L31" i="5" s="1"/>
  <c r="J33" i="5"/>
  <c r="K32" i="5" s="1"/>
  <c r="L32" i="5" s="1"/>
  <c r="J35" i="5"/>
  <c r="K34" i="5" s="1"/>
  <c r="L34" i="5" s="1"/>
  <c r="J34" i="5"/>
  <c r="K33" i="5" s="1"/>
  <c r="L33" i="5" s="1"/>
  <c r="J37" i="5"/>
  <c r="K36" i="5" s="1"/>
  <c r="L36" i="5" s="1"/>
  <c r="J39" i="5"/>
  <c r="K38" i="5" s="1"/>
  <c r="L38" i="5" s="1"/>
  <c r="J36" i="5"/>
  <c r="K35" i="5" s="1"/>
  <c r="L35" i="5" s="1"/>
  <c r="J38" i="5"/>
  <c r="K37" i="5" s="1"/>
  <c r="L37" i="5" s="1"/>
  <c r="J40" i="5"/>
  <c r="K39" i="5" s="1"/>
  <c r="L39" i="5" s="1"/>
  <c r="J41" i="5"/>
  <c r="K40" i="5" s="1"/>
  <c r="L40" i="5" s="1"/>
  <c r="J42" i="5"/>
  <c r="K41" i="5" s="1"/>
  <c r="L41" i="5" s="1"/>
  <c r="J43" i="5"/>
  <c r="K42" i="5" s="1"/>
  <c r="L42" i="5" s="1"/>
  <c r="J44" i="5"/>
  <c r="K43" i="5" s="1"/>
  <c r="L43" i="5" s="1"/>
  <c r="J45" i="5"/>
  <c r="K44" i="5" s="1"/>
  <c r="L44" i="5" s="1"/>
  <c r="J47" i="5"/>
  <c r="K46" i="5" s="1"/>
  <c r="L46" i="5" s="1"/>
  <c r="J46" i="5"/>
  <c r="K45" i="5" s="1"/>
  <c r="L45" i="5" s="1"/>
  <c r="J49" i="5"/>
  <c r="K48" i="5" s="1"/>
  <c r="L48" i="5" s="1"/>
  <c r="J50" i="5"/>
  <c r="K49" i="5" s="1"/>
  <c r="L49" i="5" s="1"/>
  <c r="J48" i="5"/>
  <c r="K47" i="5" s="1"/>
  <c r="L47" i="5" s="1"/>
  <c r="J51" i="5"/>
  <c r="K50" i="5" s="1"/>
  <c r="L50" i="5" s="1"/>
  <c r="J52" i="5"/>
  <c r="K51" i="5" s="1"/>
  <c r="L51" i="5" s="1"/>
  <c r="J55" i="5"/>
  <c r="K54" i="5" s="1"/>
  <c r="L54" i="5" s="1"/>
  <c r="J53" i="5"/>
  <c r="K52" i="5" s="1"/>
  <c r="L52" i="5" s="1"/>
  <c r="J54" i="5"/>
  <c r="K53" i="5" s="1"/>
  <c r="L53" i="5" s="1"/>
  <c r="J56" i="5"/>
  <c r="K55" i="5" s="1"/>
  <c r="L55" i="5" s="1"/>
  <c r="J57" i="5"/>
  <c r="K56" i="5" s="1"/>
  <c r="L56" i="5" s="1"/>
  <c r="J59" i="5"/>
  <c r="K58" i="5" s="1"/>
  <c r="L58" i="5" s="1"/>
  <c r="J58" i="5"/>
  <c r="K57" i="5" s="1"/>
  <c r="L57" i="5" s="1"/>
  <c r="J61" i="5"/>
  <c r="K60" i="5" s="1"/>
  <c r="L60" i="5" s="1"/>
  <c r="J62" i="5"/>
  <c r="K61" i="5" s="1"/>
  <c r="L61" i="5" s="1"/>
  <c r="J60" i="5"/>
  <c r="K59" i="5" s="1"/>
  <c r="L59" i="5" s="1"/>
  <c r="J63" i="5"/>
  <c r="K62" i="5" s="1"/>
  <c r="L62" i="5" s="1"/>
  <c r="J64" i="5"/>
  <c r="K63" i="5" s="1"/>
  <c r="L63" i="5" s="1"/>
  <c r="J65" i="5"/>
  <c r="K64" i="5" s="1"/>
  <c r="L64" i="5" s="1"/>
  <c r="J66" i="5"/>
  <c r="K65" i="5" s="1"/>
  <c r="L65" i="5" s="1"/>
  <c r="J69" i="5"/>
  <c r="K68" i="5" s="1"/>
  <c r="L68" i="5" s="1"/>
  <c r="J68" i="5"/>
  <c r="K67" i="5" s="1"/>
  <c r="L67" i="5" s="1"/>
  <c r="J67" i="5"/>
  <c r="K66" i="5" s="1"/>
  <c r="L66" i="5" s="1"/>
  <c r="J71" i="5"/>
  <c r="K70" i="5" s="1"/>
  <c r="L70" i="5" s="1"/>
  <c r="J70" i="5"/>
  <c r="K69" i="5" s="1"/>
  <c r="L69" i="5" s="1"/>
  <c r="J72" i="5"/>
  <c r="K71" i="5" s="1"/>
  <c r="L71" i="5" s="1"/>
  <c r="J73" i="5"/>
  <c r="K72" i="5" s="1"/>
  <c r="L72" i="5" s="1"/>
  <c r="J74" i="5"/>
  <c r="K73" i="5" s="1"/>
  <c r="L73" i="5" s="1"/>
  <c r="J75" i="5"/>
  <c r="K74" i="5" s="1"/>
  <c r="L74" i="5" s="1"/>
  <c r="J76" i="5"/>
  <c r="K75" i="5" s="1"/>
  <c r="L75" i="5" s="1"/>
  <c r="J78" i="5"/>
  <c r="K77" i="5" s="1"/>
  <c r="L77" i="5" s="1"/>
  <c r="J77" i="5"/>
  <c r="K76" i="5" s="1"/>
  <c r="L76" i="5" s="1"/>
  <c r="J79" i="5"/>
  <c r="K78" i="5" s="1"/>
  <c r="L78" i="5" s="1"/>
  <c r="J82" i="5"/>
  <c r="K81" i="5" s="1"/>
  <c r="L81" i="5" s="1"/>
  <c r="J80" i="5"/>
  <c r="K79" i="5" s="1"/>
  <c r="L79" i="5" s="1"/>
  <c r="J81" i="5"/>
  <c r="K80" i="5" s="1"/>
  <c r="L80" i="5" s="1"/>
  <c r="J83" i="5"/>
  <c r="K82" i="5" s="1"/>
  <c r="L82" i="5" s="1"/>
  <c r="J86" i="5"/>
  <c r="K85" i="5" s="1"/>
  <c r="L85" i="5" s="1"/>
  <c r="J84" i="5"/>
  <c r="K83" i="5" s="1"/>
  <c r="L83" i="5" s="1"/>
  <c r="J88" i="5"/>
  <c r="K87" i="5" s="1"/>
  <c r="L87" i="5" s="1"/>
  <c r="J87" i="5"/>
  <c r="K86" i="5" s="1"/>
  <c r="L86" i="5" s="1"/>
  <c r="J85" i="5"/>
  <c r="K84" i="5" s="1"/>
  <c r="L84" i="5" s="1"/>
  <c r="J92" i="5"/>
  <c r="K91" i="5" s="1"/>
  <c r="L91" i="5" s="1"/>
  <c r="J90" i="5"/>
  <c r="K89" i="5" s="1"/>
  <c r="L89" i="5" s="1"/>
  <c r="J89" i="5"/>
  <c r="K88" i="5" s="1"/>
  <c r="L88" i="5" s="1"/>
  <c r="J93" i="5"/>
  <c r="K92" i="5" s="1"/>
  <c r="L92" i="5" s="1"/>
  <c r="J91" i="5"/>
  <c r="K90" i="5" s="1"/>
  <c r="L90" i="5" s="1"/>
  <c r="J94" i="5"/>
  <c r="K93" i="5" s="1"/>
  <c r="L93" i="5" s="1"/>
  <c r="J97" i="5"/>
  <c r="K96" i="5" s="1"/>
  <c r="L96" i="5" s="1"/>
  <c r="J95" i="5"/>
  <c r="K94" i="5" s="1"/>
  <c r="L94" i="5" s="1"/>
  <c r="J96" i="5"/>
  <c r="K95" i="5" s="1"/>
  <c r="L95" i="5" s="1"/>
  <c r="J100" i="5"/>
  <c r="K99" i="5" s="1"/>
  <c r="L99" i="5" s="1"/>
  <c r="J99" i="5"/>
  <c r="K98" i="5" s="1"/>
  <c r="L98" i="5" s="1"/>
  <c r="J98" i="5"/>
  <c r="K97" i="5" s="1"/>
  <c r="L97" i="5" s="1"/>
  <c r="J102" i="5"/>
  <c r="K101" i="5" s="1"/>
  <c r="L101" i="5" s="1"/>
  <c r="J101" i="5"/>
  <c r="K100" i="5" s="1"/>
  <c r="L100" i="5" s="1"/>
  <c r="J105" i="5"/>
  <c r="K104" i="5" s="1"/>
  <c r="L104" i="5" s="1"/>
  <c r="J104" i="5"/>
  <c r="K103" i="5" s="1"/>
  <c r="L103" i="5" s="1"/>
  <c r="J103" i="5"/>
  <c r="K102" i="5" s="1"/>
  <c r="L102" i="5" s="1"/>
  <c r="J106" i="5"/>
  <c r="K105" i="5" s="1"/>
  <c r="L105" i="5" s="1"/>
  <c r="J109" i="5"/>
  <c r="K108" i="5" s="1"/>
  <c r="L108" i="5" s="1"/>
  <c r="J108" i="5"/>
  <c r="K107" i="5" s="1"/>
  <c r="L107" i="5" s="1"/>
  <c r="J110" i="5"/>
  <c r="K109" i="5" s="1"/>
  <c r="L109" i="5" s="1"/>
  <c r="J107" i="5"/>
  <c r="K106" i="5" s="1"/>
  <c r="L106" i="5" s="1"/>
  <c r="J111" i="5"/>
  <c r="K110" i="5" s="1"/>
  <c r="L110" i="5" s="1"/>
  <c r="J112" i="5"/>
  <c r="K111" i="5" s="1"/>
  <c r="L111" i="5" s="1"/>
  <c r="J113" i="5"/>
  <c r="K112" i="5" s="1"/>
  <c r="L112" i="5" s="1"/>
  <c r="J114" i="5"/>
  <c r="K113" i="5" s="1"/>
  <c r="L113" i="5" s="1"/>
  <c r="J115" i="5"/>
  <c r="K114" i="5" s="1"/>
  <c r="L114" i="5" s="1"/>
  <c r="J116" i="5"/>
  <c r="K115" i="5" s="1"/>
  <c r="L115" i="5" s="1"/>
  <c r="J118" i="5"/>
  <c r="K117" i="5" s="1"/>
  <c r="L117" i="5" s="1"/>
  <c r="J119" i="5"/>
  <c r="K118" i="5" s="1"/>
  <c r="L118" i="5" s="1"/>
  <c r="J117" i="5"/>
  <c r="K116" i="5" s="1"/>
  <c r="L116" i="5" s="1"/>
  <c r="J120" i="5"/>
  <c r="K119" i="5" s="1"/>
  <c r="L119" i="5" s="1"/>
  <c r="J124" i="4"/>
  <c r="K123" i="4" s="1"/>
  <c r="L123" i="4" s="1"/>
  <c r="K124" i="4"/>
  <c r="L124" i="4" s="1"/>
  <c r="J6" i="4"/>
  <c r="J7" i="4"/>
  <c r="K6" i="4" s="1"/>
  <c r="L6" i="4" s="1"/>
  <c r="J8" i="4"/>
  <c r="K7" i="4" s="1"/>
  <c r="L7" i="4" s="1"/>
  <c r="J9" i="4"/>
  <c r="K8" i="4" s="1"/>
  <c r="L8" i="4" s="1"/>
  <c r="J10" i="4"/>
  <c r="K9" i="4" s="1"/>
  <c r="L9" i="4" s="1"/>
  <c r="J12" i="4"/>
  <c r="K11" i="4" s="1"/>
  <c r="L11" i="4" s="1"/>
  <c r="J11" i="4"/>
  <c r="K10" i="4" s="1"/>
  <c r="L10" i="4" s="1"/>
  <c r="J13" i="4"/>
  <c r="K12" i="4" s="1"/>
  <c r="L12" i="4" s="1"/>
  <c r="J14" i="4"/>
  <c r="K13" i="4" s="1"/>
  <c r="L13" i="4" s="1"/>
  <c r="J15" i="4"/>
  <c r="K14" i="4" s="1"/>
  <c r="L14" i="4" s="1"/>
  <c r="J16" i="4"/>
  <c r="K15" i="4" s="1"/>
  <c r="L15" i="4" s="1"/>
  <c r="J17" i="4"/>
  <c r="K16" i="4" s="1"/>
  <c r="L16" i="4" s="1"/>
  <c r="J18" i="4"/>
  <c r="K17" i="4" s="1"/>
  <c r="L17" i="4" s="1"/>
  <c r="J20" i="4"/>
  <c r="K19" i="4" s="1"/>
  <c r="L19" i="4" s="1"/>
  <c r="J21" i="4"/>
  <c r="K20" i="4" s="1"/>
  <c r="L20" i="4" s="1"/>
  <c r="J19" i="4"/>
  <c r="K18" i="4" s="1"/>
  <c r="L18" i="4" s="1"/>
  <c r="J22" i="4"/>
  <c r="K21" i="4" s="1"/>
  <c r="L21" i="4" s="1"/>
  <c r="J24" i="4"/>
  <c r="K23" i="4" s="1"/>
  <c r="L23" i="4" s="1"/>
  <c r="J23" i="4"/>
  <c r="K22" i="4" s="1"/>
  <c r="L22" i="4" s="1"/>
  <c r="J26" i="4"/>
  <c r="K25" i="4" s="1"/>
  <c r="L25" i="4" s="1"/>
  <c r="J25" i="4"/>
  <c r="K24" i="4" s="1"/>
  <c r="L24" i="4" s="1"/>
  <c r="J27" i="4"/>
  <c r="K26" i="4" s="1"/>
  <c r="L26" i="4" s="1"/>
  <c r="J28" i="4"/>
  <c r="K27" i="4" s="1"/>
  <c r="L27" i="4" s="1"/>
  <c r="J29" i="4"/>
  <c r="K28" i="4" s="1"/>
  <c r="L28" i="4" s="1"/>
  <c r="J31" i="4"/>
  <c r="K30" i="4" s="1"/>
  <c r="L30" i="4" s="1"/>
  <c r="J30" i="4"/>
  <c r="K29" i="4" s="1"/>
  <c r="L29" i="4" s="1"/>
  <c r="J33" i="4"/>
  <c r="K32" i="4" s="1"/>
  <c r="L32" i="4" s="1"/>
  <c r="J32" i="4"/>
  <c r="K31" i="4" s="1"/>
  <c r="L31" i="4" s="1"/>
  <c r="J35" i="4"/>
  <c r="K34" i="4" s="1"/>
  <c r="L34" i="4" s="1"/>
  <c r="J34" i="4"/>
  <c r="K33" i="4" s="1"/>
  <c r="L33" i="4" s="1"/>
  <c r="J36" i="4"/>
  <c r="K35" i="4" s="1"/>
  <c r="L35" i="4" s="1"/>
  <c r="J37" i="4"/>
  <c r="K36" i="4" s="1"/>
  <c r="L36" i="4" s="1"/>
  <c r="J39" i="4"/>
  <c r="K38" i="4" s="1"/>
  <c r="L38" i="4" s="1"/>
  <c r="J38" i="4"/>
  <c r="K37" i="4" s="1"/>
  <c r="L37" i="4" s="1"/>
  <c r="J40" i="4"/>
  <c r="K39" i="4" s="1"/>
  <c r="L39" i="4" s="1"/>
  <c r="J42" i="4"/>
  <c r="K41" i="4" s="1"/>
  <c r="L41" i="4" s="1"/>
  <c r="J44" i="4"/>
  <c r="K43" i="4" s="1"/>
  <c r="L43" i="4" s="1"/>
  <c r="J43" i="4"/>
  <c r="K42" i="4" s="1"/>
  <c r="L42" i="4" s="1"/>
  <c r="J41" i="4"/>
  <c r="K40" i="4" s="1"/>
  <c r="L40" i="4" s="1"/>
  <c r="J46" i="4"/>
  <c r="K45" i="4" s="1"/>
  <c r="L45" i="4" s="1"/>
  <c r="J45" i="4"/>
  <c r="K44" i="4" s="1"/>
  <c r="L44" i="4" s="1"/>
  <c r="J47" i="4"/>
  <c r="K46" i="4" s="1"/>
  <c r="L46" i="4" s="1"/>
  <c r="J48" i="4"/>
  <c r="K47" i="4" s="1"/>
  <c r="L47" i="4" s="1"/>
  <c r="J51" i="4"/>
  <c r="K50" i="4" s="1"/>
  <c r="L50" i="4" s="1"/>
  <c r="J50" i="4"/>
  <c r="K49" i="4" s="1"/>
  <c r="L49" i="4" s="1"/>
  <c r="J49" i="4"/>
  <c r="K48" i="4" s="1"/>
  <c r="L48" i="4" s="1"/>
  <c r="J54" i="4"/>
  <c r="K53" i="4" s="1"/>
  <c r="L53" i="4" s="1"/>
  <c r="J52" i="4"/>
  <c r="K51" i="4" s="1"/>
  <c r="L51" i="4" s="1"/>
  <c r="J55" i="4"/>
  <c r="K54" i="4" s="1"/>
  <c r="L54" i="4" s="1"/>
  <c r="J53" i="4"/>
  <c r="K52" i="4" s="1"/>
  <c r="L52" i="4" s="1"/>
  <c r="J59" i="4"/>
  <c r="K58" i="4" s="1"/>
  <c r="L58" i="4" s="1"/>
  <c r="J57" i="4"/>
  <c r="K56" i="4" s="1"/>
  <c r="L56" i="4" s="1"/>
  <c r="J56" i="4"/>
  <c r="K55" i="4" s="1"/>
  <c r="L55" i="4" s="1"/>
  <c r="J58" i="4"/>
  <c r="K57" i="4" s="1"/>
  <c r="L57" i="4" s="1"/>
  <c r="J60" i="4"/>
  <c r="K59" i="4" s="1"/>
  <c r="L59" i="4" s="1"/>
  <c r="J62" i="4"/>
  <c r="K61" i="4" s="1"/>
  <c r="L61" i="4" s="1"/>
  <c r="J61" i="4"/>
  <c r="K60" i="4" s="1"/>
  <c r="L60" i="4" s="1"/>
  <c r="J64" i="4"/>
  <c r="K63" i="4" s="1"/>
  <c r="L63" i="4" s="1"/>
  <c r="J63" i="4"/>
  <c r="K62" i="4" s="1"/>
  <c r="L62" i="4" s="1"/>
  <c r="J65" i="4"/>
  <c r="K64" i="4" s="1"/>
  <c r="L64" i="4" s="1"/>
  <c r="J66" i="4"/>
  <c r="K65" i="4" s="1"/>
  <c r="L65" i="4" s="1"/>
  <c r="J68" i="4"/>
  <c r="K67" i="4" s="1"/>
  <c r="L67" i="4" s="1"/>
  <c r="J67" i="4"/>
  <c r="K66" i="4" s="1"/>
  <c r="L66" i="4" s="1"/>
  <c r="J69" i="4"/>
  <c r="K68" i="4" s="1"/>
  <c r="L68" i="4" s="1"/>
  <c r="J70" i="4"/>
  <c r="K69" i="4" s="1"/>
  <c r="L69" i="4" s="1"/>
  <c r="J72" i="4"/>
  <c r="K71" i="4" s="1"/>
  <c r="L71" i="4" s="1"/>
  <c r="J73" i="4"/>
  <c r="K72" i="4" s="1"/>
  <c r="L72" i="4" s="1"/>
  <c r="J71" i="4"/>
  <c r="K70" i="4" s="1"/>
  <c r="L70" i="4" s="1"/>
  <c r="J75" i="4"/>
  <c r="K74" i="4" s="1"/>
  <c r="L74" i="4" s="1"/>
  <c r="J74" i="4"/>
  <c r="K73" i="4" s="1"/>
  <c r="L73" i="4" s="1"/>
  <c r="J77" i="4"/>
  <c r="K76" i="4" s="1"/>
  <c r="L76" i="4" s="1"/>
  <c r="J80" i="4"/>
  <c r="K79" i="4" s="1"/>
  <c r="L79" i="4" s="1"/>
  <c r="J76" i="4"/>
  <c r="K75" i="4" s="1"/>
  <c r="L75" i="4" s="1"/>
  <c r="J78" i="4"/>
  <c r="K77" i="4" s="1"/>
  <c r="L77" i="4" s="1"/>
  <c r="J79" i="4"/>
  <c r="K78" i="4" s="1"/>
  <c r="L78" i="4" s="1"/>
  <c r="J83" i="4"/>
  <c r="K82" i="4" s="1"/>
  <c r="L82" i="4" s="1"/>
  <c r="J81" i="4"/>
  <c r="K80" i="4" s="1"/>
  <c r="L80" i="4" s="1"/>
  <c r="J82" i="4"/>
  <c r="K81" i="4" s="1"/>
  <c r="L81" i="4" s="1"/>
  <c r="J84" i="4"/>
  <c r="K83" i="4" s="1"/>
  <c r="L83" i="4" s="1"/>
  <c r="J87" i="4"/>
  <c r="K86" i="4" s="1"/>
  <c r="L86" i="4" s="1"/>
  <c r="J86" i="4"/>
  <c r="K85" i="4" s="1"/>
  <c r="L85" i="4" s="1"/>
  <c r="J85" i="4"/>
  <c r="K84" i="4" s="1"/>
  <c r="L84" i="4" s="1"/>
  <c r="J88" i="4"/>
  <c r="K87" i="4" s="1"/>
  <c r="L87" i="4" s="1"/>
  <c r="J90" i="4"/>
  <c r="K89" i="4" s="1"/>
  <c r="L89" i="4" s="1"/>
  <c r="J91" i="4"/>
  <c r="K90" i="4" s="1"/>
  <c r="L90" i="4" s="1"/>
  <c r="J89" i="4"/>
  <c r="K88" i="4" s="1"/>
  <c r="L88" i="4" s="1"/>
  <c r="J93" i="4"/>
  <c r="K92" i="4" s="1"/>
  <c r="L92" i="4" s="1"/>
  <c r="J92" i="4"/>
  <c r="K91" i="4" s="1"/>
  <c r="L91" i="4" s="1"/>
  <c r="J94" i="4"/>
  <c r="K93" i="4" s="1"/>
  <c r="L93" i="4" s="1"/>
  <c r="J95" i="4"/>
  <c r="K94" i="4" s="1"/>
  <c r="L94" i="4" s="1"/>
  <c r="J96" i="4"/>
  <c r="K95" i="4" s="1"/>
  <c r="L95" i="4" s="1"/>
  <c r="J97" i="4"/>
  <c r="K96" i="4" s="1"/>
  <c r="L96" i="4" s="1"/>
  <c r="J98" i="4"/>
  <c r="K97" i="4" s="1"/>
  <c r="L97" i="4" s="1"/>
  <c r="J99" i="4"/>
  <c r="K98" i="4" s="1"/>
  <c r="L98" i="4" s="1"/>
  <c r="J100" i="4"/>
  <c r="K99" i="4" s="1"/>
  <c r="L99" i="4" s="1"/>
  <c r="J103" i="4"/>
  <c r="K102" i="4" s="1"/>
  <c r="L102" i="4" s="1"/>
  <c r="J101" i="4"/>
  <c r="K100" i="4" s="1"/>
  <c r="L100" i="4" s="1"/>
  <c r="J102" i="4"/>
  <c r="K101" i="4" s="1"/>
  <c r="L101" i="4" s="1"/>
  <c r="J104" i="4"/>
  <c r="K103" i="4" s="1"/>
  <c r="L103" i="4" s="1"/>
  <c r="J106" i="4"/>
  <c r="K105" i="4" s="1"/>
  <c r="L105" i="4" s="1"/>
  <c r="J110" i="4"/>
  <c r="K109" i="4" s="1"/>
  <c r="L109" i="4" s="1"/>
  <c r="J108" i="4"/>
  <c r="K107" i="4" s="1"/>
  <c r="L107" i="4" s="1"/>
  <c r="J105" i="4"/>
  <c r="K104" i="4" s="1"/>
  <c r="L104" i="4" s="1"/>
  <c r="J109" i="4"/>
  <c r="K108" i="4" s="1"/>
  <c r="L108" i="4" s="1"/>
  <c r="J107" i="4"/>
  <c r="K106" i="4" s="1"/>
  <c r="L106" i="4" s="1"/>
  <c r="J111" i="4"/>
  <c r="K110" i="4" s="1"/>
  <c r="L110" i="4" s="1"/>
  <c r="J112" i="4"/>
  <c r="K111" i="4" s="1"/>
  <c r="L111" i="4" s="1"/>
  <c r="J114" i="4"/>
  <c r="K113" i="4" s="1"/>
  <c r="L113" i="4" s="1"/>
  <c r="J113" i="4"/>
  <c r="K112" i="4" s="1"/>
  <c r="L112" i="4" s="1"/>
  <c r="J115" i="4"/>
  <c r="K114" i="4" s="1"/>
  <c r="L114" i="4" s="1"/>
  <c r="J116" i="4"/>
  <c r="K115" i="4" s="1"/>
  <c r="L115" i="4" s="1"/>
  <c r="J118" i="4"/>
  <c r="K117" i="4" s="1"/>
  <c r="L117" i="4" s="1"/>
  <c r="J119" i="4"/>
  <c r="K118" i="4" s="1"/>
  <c r="L118" i="4" s="1"/>
  <c r="J122" i="4"/>
  <c r="K121" i="4" s="1"/>
  <c r="L121" i="4" s="1"/>
  <c r="J117" i="4"/>
  <c r="K116" i="4" s="1"/>
  <c r="L116" i="4" s="1"/>
  <c r="J120" i="4"/>
  <c r="K119" i="4" s="1"/>
  <c r="L119" i="4" s="1"/>
  <c r="J121" i="4"/>
  <c r="K120" i="4" s="1"/>
  <c r="L120" i="4" s="1"/>
  <c r="E101" i="10" l="1"/>
  <c r="C7" i="2"/>
  <c r="C8" i="2" s="1"/>
  <c r="C9" i="2" s="1"/>
  <c r="C10" i="2" s="1"/>
  <c r="C11" i="2" s="1"/>
  <c r="C27" i="1"/>
  <c r="C28" i="1" s="1"/>
  <c r="F101" i="10" l="1"/>
  <c r="D102" i="10" s="1"/>
  <c r="C12" i="2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36" i="1"/>
  <c r="C29" i="1"/>
  <c r="E102" i="10" l="1"/>
  <c r="C34" i="1"/>
  <c r="C35" i="1"/>
  <c r="F102" i="10" l="1"/>
  <c r="D103" i="10" s="1"/>
  <c r="C37" i="1"/>
  <c r="B48" i="1" s="1"/>
  <c r="E103" i="10" l="1"/>
  <c r="C43" i="1"/>
  <c r="B47" i="1"/>
  <c r="C57" i="1" s="1"/>
  <c r="F103" i="10" l="1"/>
  <c r="D104" i="10" s="1"/>
  <c r="E104" i="10" s="1"/>
  <c r="C44" i="1"/>
  <c r="D48" i="1" s="1"/>
  <c r="F104" i="10" l="1"/>
  <c r="D105" i="10" s="1"/>
  <c r="C48" i="1"/>
  <c r="E105" i="10" l="1"/>
  <c r="F105" i="10" s="1"/>
  <c r="D106" i="10" s="1"/>
  <c r="D58" i="1"/>
  <c r="C58" i="1"/>
  <c r="C59" i="1" s="1"/>
  <c r="E58" i="1"/>
  <c r="E106" i="10" l="1"/>
  <c r="E63" i="1"/>
  <c r="E64" i="1" s="1"/>
  <c r="E59" i="1"/>
  <c r="D59" i="1"/>
  <c r="D63" i="1"/>
  <c r="D64" i="1" s="1"/>
  <c r="F106" i="10" l="1"/>
  <c r="D107" i="10" s="1"/>
  <c r="E107" i="10" l="1"/>
  <c r="F107" i="10" l="1"/>
  <c r="D108" i="10" s="1"/>
  <c r="E108" i="10" l="1"/>
  <c r="F108" i="10" l="1"/>
  <c r="D109" i="10" s="1"/>
  <c r="E109" i="10" l="1"/>
  <c r="F109" i="10" l="1"/>
  <c r="D110" i="10" s="1"/>
  <c r="E110" i="10" s="1"/>
  <c r="F110" i="10" l="1"/>
  <c r="D111" i="10" s="1"/>
  <c r="E111" i="10"/>
  <c r="F111" i="10" l="1"/>
  <c r="D112" i="10" s="1"/>
  <c r="E112" i="10" l="1"/>
  <c r="F112" i="10" l="1"/>
  <c r="D113" i="10" s="1"/>
  <c r="E113" i="10" s="1"/>
  <c r="F113" i="10" l="1"/>
  <c r="D114" i="10" s="1"/>
  <c r="E114" i="10" s="1"/>
  <c r="F114" i="10" l="1"/>
  <c r="D115" i="10" s="1"/>
  <c r="E115" i="10" l="1"/>
  <c r="F115" i="10" l="1"/>
  <c r="D116" i="10" s="1"/>
  <c r="E116" i="10" s="1"/>
  <c r="F116" i="10" l="1"/>
  <c r="D117" i="10" s="1"/>
  <c r="E117" i="10" l="1"/>
  <c r="F117" i="10" s="1"/>
  <c r="D118" i="10" s="1"/>
  <c r="E118" i="10" l="1"/>
  <c r="F118" i="10" l="1"/>
  <c r="D119" i="10" s="1"/>
  <c r="E119" i="10" l="1"/>
  <c r="F119" i="10" l="1"/>
  <c r="D120" i="10" s="1"/>
  <c r="E120" i="10" s="1"/>
  <c r="F120" i="10" l="1"/>
  <c r="D121" i="10" s="1"/>
  <c r="E121" i="10" s="1"/>
  <c r="F121" i="10" l="1"/>
  <c r="D122" i="10" s="1"/>
  <c r="E122" i="10" l="1"/>
  <c r="F122" i="10" l="1"/>
  <c r="D123" i="10" s="1"/>
  <c r="E123" i="10" l="1"/>
  <c r="F123" i="10" l="1"/>
  <c r="D124" i="10" s="1"/>
  <c r="E124" i="10" l="1"/>
  <c r="F124" i="10" l="1"/>
  <c r="D125" i="10" s="1"/>
  <c r="E125" i="10" l="1"/>
  <c r="F125" i="10" l="1"/>
  <c r="D126" i="10" s="1"/>
  <c r="E126" i="10" l="1"/>
  <c r="F126" i="10" l="1"/>
  <c r="D127" i="10" s="1"/>
  <c r="E127" i="10" l="1"/>
  <c r="F127" i="10" l="1"/>
  <c r="D128" i="10" s="1"/>
  <c r="E128" i="10" l="1"/>
  <c r="F128" i="10" s="1"/>
  <c r="D129" i="10" s="1"/>
  <c r="E129" i="10" l="1"/>
  <c r="F129" i="10" s="1"/>
  <c r="D130" i="10" s="1"/>
  <c r="E130" i="10" l="1"/>
  <c r="F130" i="10" l="1"/>
  <c r="D131" i="10" s="1"/>
  <c r="E131" i="10" l="1"/>
  <c r="F131" i="10" l="1"/>
  <c r="D132" i="10" s="1"/>
  <c r="E132" i="10" l="1"/>
  <c r="F132" i="10" l="1"/>
  <c r="D133" i="10" s="1"/>
  <c r="E133" i="10" l="1"/>
  <c r="F133" i="10" l="1"/>
  <c r="D134" i="10" s="1"/>
  <c r="E134" i="10" l="1"/>
  <c r="F134" i="10" l="1"/>
  <c r="D135" i="10" s="1"/>
  <c r="E135" i="10" l="1"/>
  <c r="F135" i="10" l="1"/>
  <c r="D136" i="10" s="1"/>
  <c r="E136" i="10" l="1"/>
  <c r="F136" i="10" l="1"/>
  <c r="D137" i="10" s="1"/>
  <c r="E137" i="10" l="1"/>
  <c r="F137" i="10" l="1"/>
  <c r="D138" i="10" s="1"/>
  <c r="E138" i="10" l="1"/>
  <c r="F138" i="10" l="1"/>
  <c r="D139" i="10" s="1"/>
  <c r="E139" i="10" l="1"/>
  <c r="F139" i="10" l="1"/>
  <c r="D140" i="10" s="1"/>
  <c r="E140" i="10" l="1"/>
  <c r="F140" i="10" s="1"/>
  <c r="D141" i="10" s="1"/>
  <c r="E141" i="10" l="1"/>
  <c r="F141" i="10" s="1"/>
  <c r="D142" i="10" s="1"/>
  <c r="E142" i="10" l="1"/>
  <c r="F142" i="10" l="1"/>
  <c r="D143" i="10" s="1"/>
  <c r="E143" i="10" l="1"/>
  <c r="F143" i="10" l="1"/>
  <c r="D144" i="10" s="1"/>
  <c r="E144" i="10" l="1"/>
  <c r="F144" i="10" l="1"/>
  <c r="D145" i="10" s="1"/>
  <c r="E145" i="10" l="1"/>
  <c r="F145" i="10" l="1"/>
  <c r="D146" i="10" s="1"/>
  <c r="E146" i="10" l="1"/>
  <c r="F146" i="10" l="1"/>
  <c r="D147" i="10" s="1"/>
  <c r="E147" i="10" l="1"/>
  <c r="F147" i="10" l="1"/>
  <c r="D148" i="10" s="1"/>
  <c r="E148" i="10" l="1"/>
  <c r="F148" i="10" l="1"/>
  <c r="D149" i="10" s="1"/>
  <c r="E149" i="10" l="1"/>
  <c r="F149" i="10" l="1"/>
  <c r="D150" i="10" s="1"/>
  <c r="E150" i="10" l="1"/>
  <c r="F150" i="10" l="1"/>
  <c r="D151" i="10" s="1"/>
  <c r="E151" i="10" l="1"/>
  <c r="F151" i="10" l="1"/>
  <c r="D152" i="10" s="1"/>
  <c r="E152" i="10" l="1"/>
  <c r="F152" i="10" s="1"/>
  <c r="D153" i="10" s="1"/>
  <c r="E153" i="10" l="1"/>
  <c r="F153" i="10" s="1"/>
  <c r="D154" i="10" s="1"/>
  <c r="E154" i="10" l="1"/>
  <c r="F154" i="10" l="1"/>
  <c r="D155" i="10" s="1"/>
  <c r="E155" i="10" l="1"/>
  <c r="F155" i="10" l="1"/>
  <c r="D156" i="10" s="1"/>
  <c r="E156" i="10" l="1"/>
  <c r="F156" i="10" l="1"/>
  <c r="D157" i="10" s="1"/>
  <c r="E157" i="10" l="1"/>
  <c r="F157" i="10" l="1"/>
  <c r="D158" i="10" s="1"/>
  <c r="E158" i="10" l="1"/>
  <c r="F158" i="10" l="1"/>
  <c r="D159" i="10" s="1"/>
  <c r="E159" i="10" l="1"/>
  <c r="F159" i="10" l="1"/>
  <c r="D160" i="10" s="1"/>
  <c r="E160" i="10" l="1"/>
  <c r="F160" i="10" l="1"/>
  <c r="D161" i="10" s="1"/>
  <c r="E161" i="10" l="1"/>
  <c r="F161" i="10" l="1"/>
  <c r="D162" i="10" s="1"/>
  <c r="E162" i="10" l="1"/>
  <c r="F162" i="10" l="1"/>
  <c r="D163" i="10" s="1"/>
  <c r="E163" i="10" l="1"/>
  <c r="F163" i="10" l="1"/>
  <c r="D164" i="10" s="1"/>
  <c r="E164" i="10" l="1"/>
  <c r="F164" i="10" s="1"/>
  <c r="D165" i="10" s="1"/>
  <c r="E165" i="10" l="1"/>
  <c r="F165" i="10" s="1"/>
  <c r="D166" i="10" s="1"/>
  <c r="E166" i="10" l="1"/>
  <c r="F166" i="10" l="1"/>
  <c r="D167" i="10" s="1"/>
  <c r="E167" i="10" l="1"/>
  <c r="F167" i="10" l="1"/>
  <c r="D168" i="10" s="1"/>
  <c r="E168" i="10" l="1"/>
  <c r="F168" i="10" l="1"/>
  <c r="D169" i="10" s="1"/>
  <c r="E169" i="10" l="1"/>
  <c r="F169" i="10" l="1"/>
  <c r="D170" i="10" s="1"/>
  <c r="E170" i="10" l="1"/>
  <c r="F170" i="10" l="1"/>
  <c r="D171" i="10" s="1"/>
  <c r="E171" i="10" l="1"/>
  <c r="F171" i="10" l="1"/>
  <c r="D172" i="10" s="1"/>
  <c r="E172" i="10" l="1"/>
  <c r="F172" i="10" l="1"/>
  <c r="D173" i="10" s="1"/>
  <c r="E173" i="10" l="1"/>
  <c r="F173" i="10" l="1"/>
  <c r="D174" i="10" s="1"/>
  <c r="E174" i="10" l="1"/>
  <c r="F174" i="10" l="1"/>
  <c r="D175" i="10" s="1"/>
  <c r="E175" i="10" l="1"/>
  <c r="F175" i="10" l="1"/>
  <c r="D176" i="10" s="1"/>
  <c r="E176" i="10" l="1"/>
  <c r="F176" i="10" s="1"/>
  <c r="D177" i="10" s="1"/>
  <c r="E177" i="10" l="1"/>
  <c r="F177" i="10" s="1"/>
  <c r="D178" i="10" s="1"/>
  <c r="E178" i="10" l="1"/>
  <c r="F178" i="10" l="1"/>
  <c r="D179" i="10" s="1"/>
  <c r="E179" i="10" l="1"/>
  <c r="F179" i="10" l="1"/>
  <c r="D180" i="10" s="1"/>
  <c r="E180" i="10" l="1"/>
  <c r="F180" i="10" l="1"/>
  <c r="D181" i="10" s="1"/>
  <c r="E181" i="10" l="1"/>
  <c r="F181" i="10" l="1"/>
  <c r="D182" i="10" s="1"/>
  <c r="E182" i="10" l="1"/>
  <c r="F182" i="10" l="1"/>
  <c r="D183" i="10" s="1"/>
  <c r="E183" i="10" l="1"/>
  <c r="F183" i="10" l="1"/>
  <c r="D184" i="10" s="1"/>
  <c r="E184" i="10" l="1"/>
  <c r="F184" i="10" l="1"/>
  <c r="D185" i="10" s="1"/>
  <c r="E185" i="10" l="1"/>
  <c r="F185" i="10" l="1"/>
  <c r="D186" i="10" s="1"/>
  <c r="E186" i="10" l="1"/>
  <c r="F186" i="10" l="1"/>
  <c r="D187" i="10" s="1"/>
  <c r="E187" i="10" l="1"/>
  <c r="F187" i="10" l="1"/>
  <c r="D188" i="10" s="1"/>
  <c r="E188" i="10" l="1"/>
  <c r="F188" i="10" s="1"/>
  <c r="D189" i="10" s="1"/>
  <c r="E189" i="10" l="1"/>
  <c r="F189" i="10" s="1"/>
  <c r="D190" i="10" s="1"/>
  <c r="E190" i="10" l="1"/>
  <c r="F190" i="10" l="1"/>
  <c r="D191" i="10" s="1"/>
  <c r="E191" i="10" l="1"/>
  <c r="F191" i="10" l="1"/>
  <c r="D192" i="10" s="1"/>
  <c r="E192" i="10" l="1"/>
  <c r="F192" i="10" l="1"/>
  <c r="D193" i="10" s="1"/>
  <c r="E193" i="10" l="1"/>
  <c r="F193" i="10" l="1"/>
  <c r="D194" i="10" s="1"/>
  <c r="E194" i="10" l="1"/>
  <c r="F194" i="10" l="1"/>
  <c r="D195" i="10" s="1"/>
  <c r="E195" i="10" l="1"/>
  <c r="F195" i="10" l="1"/>
  <c r="D196" i="10" s="1"/>
  <c r="E196" i="10" l="1"/>
  <c r="F196" i="10" l="1"/>
  <c r="D197" i="10" s="1"/>
  <c r="E197" i="10" l="1"/>
  <c r="F197" i="10" l="1"/>
  <c r="D198" i="10" s="1"/>
  <c r="E198" i="10" l="1"/>
  <c r="F198" i="10" l="1"/>
  <c r="D199" i="10" s="1"/>
  <c r="E199" i="10" l="1"/>
  <c r="F199" i="10" l="1"/>
  <c r="D200" i="10" s="1"/>
  <c r="E200" i="10" l="1"/>
  <c r="F200" i="10" s="1"/>
  <c r="D201" i="10" s="1"/>
  <c r="E201" i="10" l="1"/>
  <c r="F201" i="10" s="1"/>
  <c r="D202" i="10" s="1"/>
  <c r="E202" i="10" l="1"/>
  <c r="F202" i="10" l="1"/>
  <c r="D203" i="10" s="1"/>
  <c r="E203" i="10" l="1"/>
  <c r="F203" i="10" l="1"/>
  <c r="D204" i="10" s="1"/>
  <c r="E204" i="10" l="1"/>
  <c r="F204" i="10" l="1"/>
  <c r="D205" i="10" s="1"/>
  <c r="E205" i="10" l="1"/>
  <c r="F205" i="10" l="1"/>
  <c r="D206" i="10" s="1"/>
  <c r="E206" i="10" l="1"/>
  <c r="F206" i="10" l="1"/>
  <c r="D207" i="10" s="1"/>
  <c r="E207" i="10" l="1"/>
  <c r="F207" i="10" l="1"/>
  <c r="D208" i="10" s="1"/>
  <c r="E208" i="10" l="1"/>
  <c r="F208" i="10" l="1"/>
  <c r="D209" i="10" s="1"/>
  <c r="E209" i="10" l="1"/>
  <c r="F209" i="10" l="1"/>
  <c r="D210" i="10" s="1"/>
  <c r="E210" i="10" l="1"/>
  <c r="F210" i="10" l="1"/>
  <c r="D211" i="10" s="1"/>
  <c r="E211" i="10" l="1"/>
  <c r="F211" i="10" l="1"/>
  <c r="D212" i="10" s="1"/>
  <c r="E212" i="10" l="1"/>
  <c r="F212" i="10" s="1"/>
  <c r="D213" i="10" s="1"/>
  <c r="E213" i="10" l="1"/>
  <c r="F213" i="10" s="1"/>
  <c r="D214" i="10" s="1"/>
  <c r="E214" i="10" l="1"/>
  <c r="F214" i="10" l="1"/>
  <c r="D215" i="10" s="1"/>
  <c r="E215" i="10" l="1"/>
  <c r="F215" i="10" l="1"/>
  <c r="D216" i="10" s="1"/>
  <c r="E216" i="10" l="1"/>
  <c r="F216" i="10" l="1"/>
  <c r="D217" i="10" s="1"/>
  <c r="E217" i="10" l="1"/>
  <c r="F217" i="10" l="1"/>
  <c r="D218" i="10" s="1"/>
  <c r="E218" i="10" l="1"/>
  <c r="F218" i="10" l="1"/>
  <c r="D219" i="10" s="1"/>
  <c r="E219" i="10" l="1"/>
  <c r="F219" i="10" l="1"/>
  <c r="D220" i="10" s="1"/>
  <c r="E220" i="10" l="1"/>
  <c r="F220" i="10" l="1"/>
  <c r="D221" i="10" s="1"/>
  <c r="E221" i="10" l="1"/>
  <c r="F221" i="10" l="1"/>
  <c r="D222" i="10" s="1"/>
  <c r="E222" i="10" l="1"/>
  <c r="F222" i="10" l="1"/>
  <c r="D223" i="10" s="1"/>
  <c r="E223" i="10" l="1"/>
  <c r="F223" i="10" l="1"/>
  <c r="D224" i="10" s="1"/>
  <c r="E224" i="10" l="1"/>
  <c r="F224" i="10" s="1"/>
  <c r="D225" i="10" s="1"/>
  <c r="E225" i="10" l="1"/>
  <c r="F225" i="10" s="1"/>
  <c r="D226" i="10" s="1"/>
  <c r="E226" i="10" l="1"/>
  <c r="F226" i="10" l="1"/>
  <c r="D227" i="10" s="1"/>
  <c r="E227" i="10" l="1"/>
  <c r="F227" i="10" l="1"/>
  <c r="D228" i="10" s="1"/>
  <c r="E228" i="10" l="1"/>
  <c r="F228" i="10" l="1"/>
  <c r="D229" i="10" s="1"/>
  <c r="E229" i="10" l="1"/>
  <c r="F229" i="10" l="1"/>
  <c r="D230" i="10" s="1"/>
  <c r="E230" i="10" l="1"/>
  <c r="F230" i="10" l="1"/>
  <c r="D231" i="10" s="1"/>
  <c r="E231" i="10" l="1"/>
  <c r="F231" i="10" l="1"/>
  <c r="D232" i="10" s="1"/>
  <c r="E232" i="10" l="1"/>
  <c r="F232" i="10" l="1"/>
  <c r="D233" i="10" s="1"/>
  <c r="E233" i="10" l="1"/>
  <c r="F233" i="10" l="1"/>
  <c r="D234" i="10" s="1"/>
  <c r="E234" i="10" l="1"/>
  <c r="F234" i="10" l="1"/>
  <c r="D235" i="10" s="1"/>
  <c r="E235" i="10" l="1"/>
  <c r="F235" i="10" l="1"/>
  <c r="D236" i="10" s="1"/>
  <c r="E236" i="10" l="1"/>
  <c r="F236" i="10" s="1"/>
  <c r="D237" i="10" s="1"/>
  <c r="E237" i="10" l="1"/>
  <c r="F237" i="10" s="1"/>
  <c r="D238" i="10" s="1"/>
  <c r="E238" i="10" l="1"/>
  <c r="F238" i="10" l="1"/>
  <c r="D239" i="10" s="1"/>
  <c r="E239" i="10" l="1"/>
  <c r="F239" i="10" l="1"/>
  <c r="D240" i="10" s="1"/>
  <c r="E240" i="10" l="1"/>
  <c r="F240" i="10" l="1"/>
  <c r="D241" i="10" s="1"/>
  <c r="E241" i="10" l="1"/>
  <c r="F241" i="10" l="1"/>
  <c r="D242" i="10" s="1"/>
  <c r="E242" i="10" l="1"/>
  <c r="F242" i="10" l="1"/>
  <c r="D243" i="10" s="1"/>
  <c r="E243" i="10" l="1"/>
  <c r="F243" i="10" l="1"/>
  <c r="D244" i="10" s="1"/>
  <c r="E244" i="10" l="1"/>
  <c r="F244" i="10" l="1"/>
  <c r="D245" i="10" s="1"/>
  <c r="E245" i="10" l="1"/>
  <c r="F245" i="10" l="1"/>
  <c r="D246" i="10" s="1"/>
  <c r="E246" i="10" l="1"/>
  <c r="F246" i="10" l="1"/>
  <c r="D247" i="10" s="1"/>
  <c r="E247" i="10" l="1"/>
  <c r="F247" i="10" l="1"/>
  <c r="D248" i="10" s="1"/>
  <c r="E248" i="10" l="1"/>
  <c r="F248" i="10" s="1"/>
  <c r="D249" i="10" s="1"/>
  <c r="E249" i="10" l="1"/>
  <c r="F249" i="10" s="1"/>
  <c r="D250" i="10" s="1"/>
  <c r="E250" i="10" l="1"/>
  <c r="F250" i="10" l="1"/>
  <c r="D251" i="10" s="1"/>
  <c r="E251" i="10" l="1"/>
  <c r="F251" i="10" l="1"/>
  <c r="D252" i="10" s="1"/>
  <c r="E252" i="10" l="1"/>
  <c r="F252" i="10" l="1"/>
  <c r="D253" i="10" s="1"/>
  <c r="E253" i="10" l="1"/>
  <c r="F253" i="10" l="1"/>
  <c r="D254" i="10" s="1"/>
  <c r="E254" i="10" l="1"/>
  <c r="F254" i="10" l="1"/>
  <c r="D255" i="10" s="1"/>
  <c r="E255" i="10" l="1"/>
  <c r="F255" i="10" l="1"/>
  <c r="D256" i="10" s="1"/>
  <c r="E256" i="10" l="1"/>
  <c r="F256" i="10" l="1"/>
  <c r="D257" i="10" s="1"/>
  <c r="E257" i="10" l="1"/>
  <c r="F257" i="10" l="1"/>
  <c r="D258" i="10" s="1"/>
  <c r="E258" i="10" l="1"/>
  <c r="F258" i="10" l="1"/>
  <c r="D259" i="10" s="1"/>
  <c r="E259" i="10" l="1"/>
  <c r="F259" i="10" l="1"/>
  <c r="D260" i="10" s="1"/>
  <c r="E260" i="10" l="1"/>
  <c r="F260" i="10" s="1"/>
  <c r="D261" i="10" s="1"/>
  <c r="E261" i="10" l="1"/>
  <c r="F261" i="10" s="1"/>
  <c r="D262" i="10" s="1"/>
  <c r="E262" i="10" l="1"/>
  <c r="F262" i="10" l="1"/>
  <c r="D263" i="10" s="1"/>
  <c r="E263" i="10" l="1"/>
  <c r="F263" i="10" l="1"/>
  <c r="D264" i="10" s="1"/>
  <c r="E264" i="10" l="1"/>
  <c r="F264" i="10" l="1"/>
  <c r="D265" i="10" s="1"/>
  <c r="E265" i="10" l="1"/>
  <c r="F265" i="10" l="1"/>
  <c r="D266" i="10" s="1"/>
  <c r="E266" i="10" l="1"/>
  <c r="F266" i="10" l="1"/>
  <c r="D267" i="10" s="1"/>
  <c r="E267" i="10" l="1"/>
  <c r="F267" i="10" l="1"/>
  <c r="D268" i="10" s="1"/>
  <c r="E268" i="10" l="1"/>
  <c r="F268" i="10" l="1"/>
  <c r="D269" i="10" s="1"/>
  <c r="E269" i="10" l="1"/>
  <c r="F269" i="10" l="1"/>
  <c r="D270" i="10" s="1"/>
  <c r="E270" i="10" l="1"/>
  <c r="F270" i="10" l="1"/>
  <c r="D271" i="10" s="1"/>
  <c r="E271" i="10" l="1"/>
  <c r="F271" i="10" l="1"/>
  <c r="D272" i="10" s="1"/>
  <c r="E272" i="10" l="1"/>
  <c r="F272" i="10" s="1"/>
  <c r="D273" i="10" s="1"/>
  <c r="E273" i="10" l="1"/>
  <c r="F273" i="10" s="1"/>
  <c r="D274" i="10" s="1"/>
  <c r="E274" i="10" l="1"/>
  <c r="F274" i="10" l="1"/>
  <c r="D275" i="10" s="1"/>
  <c r="E275" i="10" l="1"/>
  <c r="F275" i="10" l="1"/>
  <c r="D276" i="10" s="1"/>
  <c r="E276" i="10" l="1"/>
  <c r="F276" i="10" l="1"/>
  <c r="D277" i="10" s="1"/>
  <c r="E277" i="10" l="1"/>
  <c r="F277" i="10" l="1"/>
  <c r="D278" i="10" s="1"/>
  <c r="E278" i="10" l="1"/>
  <c r="F278" i="10" l="1"/>
  <c r="D279" i="10" s="1"/>
  <c r="E279" i="10" l="1"/>
  <c r="F279" i="10" l="1"/>
  <c r="D280" i="10" s="1"/>
  <c r="E280" i="10" l="1"/>
  <c r="F280" i="10" l="1"/>
  <c r="D281" i="10" s="1"/>
  <c r="E281" i="10" l="1"/>
  <c r="F281" i="10" l="1"/>
  <c r="D282" i="10" s="1"/>
  <c r="E282" i="10" l="1"/>
  <c r="F282" i="10" l="1"/>
  <c r="D283" i="10" s="1"/>
  <c r="E283" i="10" s="1"/>
  <c r="F283" i="10" l="1"/>
  <c r="D284" i="10" s="1"/>
  <c r="E284" i="10" l="1"/>
  <c r="F284" i="10" s="1"/>
  <c r="D285" i="10" s="1"/>
  <c r="E285" i="10" l="1"/>
  <c r="F285" i="10" s="1"/>
  <c r="D286" i="10" s="1"/>
  <c r="E286" i="10" l="1"/>
  <c r="F286" i="10" l="1"/>
  <c r="D287" i="10" s="1"/>
  <c r="E287" i="10" l="1"/>
  <c r="F287" i="10" l="1"/>
  <c r="D288" i="10" s="1"/>
  <c r="E288" i="10" l="1"/>
  <c r="F288" i="10" l="1"/>
  <c r="D289" i="10" s="1"/>
  <c r="E289" i="10" l="1"/>
  <c r="F289" i="10" l="1"/>
  <c r="D290" i="10" s="1"/>
  <c r="E290" i="10" l="1"/>
  <c r="F290" i="10" l="1"/>
  <c r="D291" i="10" s="1"/>
  <c r="E291" i="10" l="1"/>
  <c r="F291" i="10" l="1"/>
  <c r="D292" i="10" s="1"/>
  <c r="E292" i="10" l="1"/>
  <c r="F292" i="10" l="1"/>
  <c r="D293" i="10" s="1"/>
  <c r="E293" i="10" l="1"/>
  <c r="F293" i="10" l="1"/>
  <c r="D294" i="10" s="1"/>
  <c r="E294" i="10" l="1"/>
  <c r="F294" i="10" l="1"/>
  <c r="D295" i="10" s="1"/>
  <c r="E295" i="10" l="1"/>
  <c r="F295" i="10" l="1"/>
  <c r="D296" i="10" s="1"/>
  <c r="E296" i="10" l="1"/>
  <c r="F296" i="10" s="1"/>
  <c r="D297" i="10" s="1"/>
  <c r="E297" i="10" l="1"/>
  <c r="F297" i="10" s="1"/>
  <c r="D298" i="10" s="1"/>
  <c r="E298" i="10" l="1"/>
  <c r="F298" i="10" l="1"/>
  <c r="D299" i="10" s="1"/>
  <c r="E299" i="10" l="1"/>
  <c r="F299" i="10" l="1"/>
  <c r="D300" i="10" s="1"/>
  <c r="E300" i="10" l="1"/>
  <c r="F300" i="10" l="1"/>
  <c r="D301" i="10" s="1"/>
  <c r="E301" i="10" l="1"/>
  <c r="F301" i="10" l="1"/>
  <c r="D302" i="10" s="1"/>
  <c r="E302" i="10" l="1"/>
  <c r="F302" i="10" l="1"/>
  <c r="D303" i="10" s="1"/>
  <c r="E303" i="10" l="1"/>
  <c r="F303" i="10" l="1"/>
  <c r="D304" i="10" s="1"/>
  <c r="E304" i="10" l="1"/>
  <c r="F304" i="10" l="1"/>
  <c r="D305" i="10" s="1"/>
  <c r="E305" i="10" l="1"/>
  <c r="F305" i="10" l="1"/>
  <c r="D306" i="10" s="1"/>
  <c r="E306" i="10" l="1"/>
  <c r="F306" i="10" l="1"/>
  <c r="D307" i="10" s="1"/>
  <c r="E307" i="10" s="1"/>
  <c r="F307" i="10" l="1"/>
  <c r="D308" i="10" s="1"/>
  <c r="E308" i="10" s="1"/>
  <c r="F308" i="10" l="1"/>
  <c r="D309" i="10" s="1"/>
  <c r="E309" i="10" l="1"/>
  <c r="F309" i="10" s="1"/>
  <c r="D310" i="10" s="1"/>
  <c r="E310" i="10" l="1"/>
  <c r="F310" i="10" l="1"/>
  <c r="D311" i="10" s="1"/>
  <c r="E311" i="10" l="1"/>
  <c r="F311" i="10" l="1"/>
  <c r="D312" i="10" s="1"/>
  <c r="E312" i="10" l="1"/>
  <c r="F312" i="10" l="1"/>
  <c r="D313" i="10" s="1"/>
  <c r="E313" i="10" l="1"/>
  <c r="F313" i="10" l="1"/>
  <c r="D314" i="10" s="1"/>
  <c r="E314" i="10" l="1"/>
  <c r="F314" i="10" s="1"/>
  <c r="D315" i="10" s="1"/>
  <c r="E315" i="10" l="1"/>
  <c r="F315" i="10" l="1"/>
  <c r="D316" i="10" s="1"/>
  <c r="E316" i="10" s="1"/>
  <c r="F316" i="10" l="1"/>
  <c r="D317" i="10" s="1"/>
  <c r="E317" i="10"/>
  <c r="F317" i="10" l="1"/>
  <c r="D318" i="10" s="1"/>
  <c r="E318" i="10" s="1"/>
  <c r="F318" i="10" l="1"/>
  <c r="D319" i="10" s="1"/>
  <c r="E319" i="10"/>
  <c r="F319" i="10" l="1"/>
  <c r="D320" i="10" s="1"/>
  <c r="E320" i="10" s="1"/>
  <c r="F320" i="10" l="1"/>
  <c r="D321" i="10" s="1"/>
  <c r="E321" i="10" l="1"/>
  <c r="F321" i="10" s="1"/>
  <c r="D322" i="10" s="1"/>
  <c r="E322" i="10" l="1"/>
  <c r="F322" i="10" l="1"/>
  <c r="D323" i="10" s="1"/>
  <c r="E323" i="10" l="1"/>
  <c r="F323" i="10" l="1"/>
  <c r="D324" i="10" s="1"/>
  <c r="E324" i="10" l="1"/>
  <c r="F324" i="10" l="1"/>
  <c r="D325" i="10" s="1"/>
  <c r="E325" i="10" l="1"/>
  <c r="F325" i="10" l="1"/>
  <c r="D326" i="10" s="1"/>
  <c r="E326" i="10" l="1"/>
  <c r="F326" i="10" l="1"/>
  <c r="D327" i="10" s="1"/>
  <c r="E327" i="10" l="1"/>
  <c r="F327" i="10" l="1"/>
  <c r="D328" i="10" s="1"/>
  <c r="E328" i="10" l="1"/>
  <c r="F328" i="10" l="1"/>
  <c r="D329" i="10" s="1"/>
  <c r="E329" i="10" l="1"/>
  <c r="F329" i="10" l="1"/>
  <c r="D330" i="10" s="1"/>
  <c r="E330" i="10" l="1"/>
  <c r="F330" i="10" l="1"/>
  <c r="D331" i="10" s="1"/>
  <c r="E331" i="10" l="1"/>
  <c r="F331" i="10" l="1"/>
  <c r="D332" i="10" s="1"/>
  <c r="E332" i="10" l="1"/>
  <c r="F332" i="10" s="1"/>
  <c r="D333" i="10" s="1"/>
  <c r="E333" i="10" l="1"/>
  <c r="F333" i="10" s="1"/>
  <c r="D334" i="10" s="1"/>
  <c r="E334" i="10" l="1"/>
  <c r="F334" i="10" l="1"/>
  <c r="D335" i="10" s="1"/>
  <c r="E335" i="10" l="1"/>
  <c r="F335" i="10" l="1"/>
  <c r="D336" i="10" s="1"/>
  <c r="E336" i="10" l="1"/>
  <c r="F336" i="10" l="1"/>
  <c r="D337" i="10" s="1"/>
  <c r="E337" i="10" l="1"/>
  <c r="F337" i="10" l="1"/>
  <c r="D338" i="10" s="1"/>
  <c r="E338" i="10" l="1"/>
  <c r="F338" i="10" l="1"/>
  <c r="D339" i="10" s="1"/>
  <c r="E339" i="10" l="1"/>
  <c r="F339" i="10" l="1"/>
  <c r="D340" i="10" s="1"/>
  <c r="E340" i="10" l="1"/>
  <c r="F340" i="10" l="1"/>
  <c r="D341" i="10" s="1"/>
  <c r="E341" i="10" l="1"/>
  <c r="F341" i="10" l="1"/>
  <c r="D342" i="10" s="1"/>
  <c r="E342" i="10" l="1"/>
  <c r="F342" i="10" l="1"/>
  <c r="D343" i="10" s="1"/>
  <c r="E343" i="10" l="1"/>
  <c r="F343" i="10" l="1"/>
  <c r="D344" i="10" s="1"/>
  <c r="E344" i="10" l="1"/>
  <c r="F344" i="10" s="1"/>
  <c r="D345" i="10" s="1"/>
  <c r="E345" i="10" l="1"/>
  <c r="F345" i="10" s="1"/>
  <c r="D346" i="10" s="1"/>
  <c r="E346" i="10" l="1"/>
  <c r="F346" i="10" l="1"/>
  <c r="D347" i="10" s="1"/>
  <c r="E347" i="10" l="1"/>
  <c r="F347" i="10" l="1"/>
  <c r="D348" i="10" s="1"/>
  <c r="E348" i="10" l="1"/>
  <c r="F348" i="10" l="1"/>
  <c r="D349" i="10" s="1"/>
  <c r="E349" i="10" l="1"/>
  <c r="F349" i="10" l="1"/>
  <c r="D350" i="10" s="1"/>
  <c r="E350" i="10" l="1"/>
  <c r="F350" i="10" l="1"/>
  <c r="D351" i="10" s="1"/>
  <c r="E351" i="10" l="1"/>
  <c r="F351" i="10" l="1"/>
  <c r="D352" i="10" s="1"/>
  <c r="E352" i="10" l="1"/>
  <c r="F352" i="10" l="1"/>
  <c r="D353" i="10" s="1"/>
  <c r="E353" i="10" l="1"/>
  <c r="F353" i="10" l="1"/>
  <c r="D354" i="10" s="1"/>
  <c r="E354" i="10" l="1"/>
  <c r="F354" i="10" l="1"/>
  <c r="D355" i="10" s="1"/>
  <c r="E355" i="10" l="1"/>
  <c r="F355" i="10" l="1"/>
  <c r="D356" i="10" s="1"/>
  <c r="E356" i="10" l="1"/>
  <c r="F356" i="10" s="1"/>
  <c r="D357" i="10" s="1"/>
  <c r="E357" i="10" l="1"/>
  <c r="F357" i="10" s="1"/>
  <c r="D358" i="10" s="1"/>
  <c r="E358" i="10" l="1"/>
  <c r="F358" i="10" l="1"/>
  <c r="D359" i="10" s="1"/>
  <c r="E359" i="10" l="1"/>
  <c r="F359" i="10" l="1"/>
  <c r="D360" i="10" s="1"/>
  <c r="E360" i="10" l="1"/>
  <c r="F360" i="10" l="1"/>
  <c r="D361" i="10" s="1"/>
  <c r="E361" i="10" l="1"/>
  <c r="F361" i="10" l="1"/>
  <c r="D362" i="10" s="1"/>
  <c r="E362" i="10" l="1"/>
  <c r="F362" i="10" l="1"/>
  <c r="D363" i="10" s="1"/>
  <c r="E363" i="10" l="1"/>
  <c r="F363" i="10" l="1"/>
  <c r="D364" i="10" s="1"/>
  <c r="E364" i="10" l="1"/>
  <c r="F364" i="10" l="1"/>
  <c r="D365" i="10" s="1"/>
  <c r="E365" i="10" l="1"/>
  <c r="F365" i="10" l="1"/>
  <c r="D366" i="10" s="1"/>
  <c r="E366" i="10" l="1"/>
  <c r="F366" i="10" l="1"/>
  <c r="D367" i="10" s="1"/>
  <c r="E367" i="10" l="1"/>
  <c r="F367" i="10" l="1"/>
  <c r="D368" i="10" s="1"/>
  <c r="E368" i="10" l="1"/>
  <c r="F368" i="10" s="1"/>
  <c r="D369" i="10" s="1"/>
  <c r="E369" i="10" l="1"/>
  <c r="F369" i="10" s="1"/>
  <c r="D370" i="10" s="1"/>
  <c r="E370" i="10" l="1"/>
  <c r="F370" i="10" l="1"/>
  <c r="D371" i="10" s="1"/>
  <c r="E371" i="10" l="1"/>
  <c r="F371" i="10" l="1"/>
  <c r="D372" i="10" s="1"/>
  <c r="E372" i="10" l="1"/>
  <c r="F372" i="10" l="1"/>
  <c r="D373" i="10" s="1"/>
  <c r="E373" i="10" l="1"/>
  <c r="F373" i="10" l="1"/>
  <c r="D374" i="10" s="1"/>
  <c r="E374" i="10" l="1"/>
  <c r="F374" i="10" l="1"/>
  <c r="D375" i="10" s="1"/>
  <c r="E375" i="10" l="1"/>
  <c r="F375" i="10" l="1"/>
  <c r="D376" i="10" s="1"/>
  <c r="E376" i="10" l="1"/>
  <c r="F376" i="10" l="1"/>
  <c r="D377" i="10" s="1"/>
  <c r="E377" i="10" l="1"/>
  <c r="F377" i="10" l="1"/>
  <c r="D378" i="10" s="1"/>
  <c r="E378" i="10" l="1"/>
  <c r="F378" i="10" l="1"/>
  <c r="D379" i="10" s="1"/>
  <c r="E379" i="10" l="1"/>
  <c r="F379" i="10" l="1"/>
  <c r="D380" i="10" s="1"/>
  <c r="E380" i="10" l="1"/>
  <c r="F380" i="10" s="1"/>
  <c r="D381" i="10" s="1"/>
  <c r="E381" i="10" l="1"/>
  <c r="F381" i="10" s="1"/>
  <c r="D382" i="10" s="1"/>
  <c r="E382" i="10" l="1"/>
  <c r="F382" i="10" l="1"/>
  <c r="D383" i="10" s="1"/>
  <c r="E383" i="10" l="1"/>
  <c r="F383" i="10" l="1"/>
  <c r="D384" i="10" s="1"/>
  <c r="E384" i="10" l="1"/>
  <c r="F384" i="10" l="1"/>
  <c r="D385" i="10" s="1"/>
  <c r="E385" i="10" l="1"/>
  <c r="F385" i="10" l="1"/>
  <c r="D386" i="10" s="1"/>
  <c r="E386" i="10" l="1"/>
  <c r="F386" i="10" l="1"/>
  <c r="D387" i="10" s="1"/>
  <c r="E387" i="10" l="1"/>
  <c r="F387" i="10" l="1"/>
  <c r="D388" i="10" s="1"/>
  <c r="E388" i="10" l="1"/>
  <c r="F388" i="10" l="1"/>
  <c r="D389" i="10" s="1"/>
  <c r="E389" i="10" l="1"/>
  <c r="F389" i="10" l="1"/>
  <c r="D390" i="10" s="1"/>
  <c r="E390" i="10" l="1"/>
  <c r="F390" i="10" l="1"/>
  <c r="D391" i="10" s="1"/>
  <c r="E391" i="10" l="1"/>
  <c r="F391" i="10" l="1"/>
  <c r="D392" i="10" s="1"/>
  <c r="E392" i="10" l="1"/>
  <c r="F392" i="10" s="1"/>
  <c r="D393" i="10" s="1"/>
  <c r="E393" i="10" l="1"/>
  <c r="F393" i="10" s="1"/>
  <c r="D394" i="10" s="1"/>
  <c r="E394" i="10" l="1"/>
  <c r="F394" i="10" l="1"/>
  <c r="D395" i="10" s="1"/>
  <c r="E395" i="10" l="1"/>
  <c r="F395" i="10" l="1"/>
  <c r="D396" i="10" s="1"/>
  <c r="E396" i="10" l="1"/>
  <c r="F396" i="10" l="1"/>
  <c r="D397" i="10" s="1"/>
  <c r="E397" i="10" l="1"/>
  <c r="F397" i="10" l="1"/>
  <c r="D398" i="10" s="1"/>
  <c r="E398" i="10" l="1"/>
  <c r="F398" i="10" l="1"/>
  <c r="D399" i="10" s="1"/>
  <c r="E399" i="10" l="1"/>
  <c r="F399" i="10" l="1"/>
  <c r="D400" i="10" s="1"/>
  <c r="E400" i="10" l="1"/>
  <c r="F400" i="10" l="1"/>
  <c r="D401" i="10" s="1"/>
  <c r="E401" i="10" l="1"/>
  <c r="F401" i="10" l="1"/>
  <c r="D402" i="10" s="1"/>
  <c r="E402" i="10" l="1"/>
  <c r="F402" i="10" l="1"/>
  <c r="D403" i="10" s="1"/>
  <c r="E403" i="10" l="1"/>
  <c r="F403" i="10" l="1"/>
  <c r="D404" i="10" s="1"/>
  <c r="E404" i="10" l="1"/>
  <c r="F404" i="10" s="1"/>
  <c r="D405" i="10" s="1"/>
  <c r="E405" i="10" l="1"/>
  <c r="F405" i="10" s="1"/>
  <c r="D406" i="10" s="1"/>
  <c r="E406" i="10" l="1"/>
  <c r="F406" i="10" l="1"/>
  <c r="D407" i="10" s="1"/>
  <c r="E407" i="10" l="1"/>
  <c r="F407" i="10" l="1"/>
  <c r="D408" i="10" s="1"/>
  <c r="E408" i="10" l="1"/>
  <c r="F408" i="10" l="1"/>
  <c r="D409" i="10" s="1"/>
  <c r="E409" i="10" l="1"/>
  <c r="F409" i="10" l="1"/>
  <c r="D410" i="10" s="1"/>
  <c r="E410" i="10" l="1"/>
  <c r="F410" i="10" l="1"/>
  <c r="D411" i="10" s="1"/>
  <c r="E411" i="10" l="1"/>
  <c r="F411" i="10" l="1"/>
  <c r="D412" i="10" s="1"/>
  <c r="E412" i="10" l="1"/>
  <c r="F412" i="10" l="1"/>
  <c r="D413" i="10" s="1"/>
  <c r="E413" i="10" l="1"/>
  <c r="F413" i="10" l="1"/>
  <c r="D414" i="10" s="1"/>
  <c r="E414" i="10" l="1"/>
  <c r="F414" i="10" l="1"/>
  <c r="D415" i="10" s="1"/>
  <c r="E415" i="10" l="1"/>
  <c r="F415" i="10" l="1"/>
  <c r="D416" i="10" s="1"/>
  <c r="E416" i="10" l="1"/>
  <c r="F416" i="10" s="1"/>
  <c r="D417" i="10" s="1"/>
  <c r="E417" i="10" l="1"/>
  <c r="F417" i="10" s="1"/>
  <c r="D418" i="10" s="1"/>
  <c r="E418" i="10" l="1"/>
  <c r="F418" i="10" l="1"/>
  <c r="D419" i="10" s="1"/>
  <c r="E419" i="10" l="1"/>
  <c r="F419" i="10" l="1"/>
  <c r="D420" i="10" s="1"/>
  <c r="E420" i="10" l="1"/>
  <c r="F420" i="10" l="1"/>
  <c r="D421" i="10" s="1"/>
  <c r="E421" i="10" l="1"/>
  <c r="F421" i="10" l="1"/>
  <c r="D422" i="10" s="1"/>
  <c r="E422" i="10" l="1"/>
  <c r="F422" i="10" l="1"/>
  <c r="D423" i="10" s="1"/>
  <c r="E423" i="10" l="1"/>
  <c r="F423" i="10" l="1"/>
  <c r="D424" i="10" s="1"/>
  <c r="E424" i="10" l="1"/>
  <c r="F424" i="10" l="1"/>
  <c r="D425" i="10" s="1"/>
  <c r="E425" i="10" l="1"/>
  <c r="F425" i="10" l="1"/>
  <c r="D426" i="10" s="1"/>
  <c r="E426" i="10" l="1"/>
  <c r="F426" i="10" l="1"/>
  <c r="D427" i="10" s="1"/>
  <c r="E427" i="10" l="1"/>
  <c r="F427" i="10" l="1"/>
  <c r="D428" i="10" s="1"/>
  <c r="E428" i="10" l="1"/>
  <c r="F428" i="10" s="1"/>
  <c r="D429" i="10" s="1"/>
  <c r="E429" i="10" l="1"/>
  <c r="F429" i="10" s="1"/>
  <c r="D430" i="10" s="1"/>
  <c r="E430" i="10" l="1"/>
  <c r="F430" i="10" l="1"/>
  <c r="D431" i="10" s="1"/>
  <c r="E431" i="10" l="1"/>
  <c r="F431" i="10" l="1"/>
  <c r="D432" i="10" s="1"/>
  <c r="E432" i="10" l="1"/>
  <c r="F432" i="10" l="1"/>
  <c r="D433" i="10" s="1"/>
  <c r="E433" i="10" l="1"/>
  <c r="F433" i="10" l="1"/>
  <c r="D434" i="10" s="1"/>
  <c r="E434" i="10" l="1"/>
  <c r="F434" i="10" l="1"/>
  <c r="D435" i="10" s="1"/>
  <c r="E435" i="10" l="1"/>
  <c r="F435" i="10" l="1"/>
  <c r="D436" i="10" s="1"/>
  <c r="E436" i="10" l="1"/>
  <c r="F436" i="10" l="1"/>
  <c r="D437" i="10" s="1"/>
  <c r="E437" i="10" l="1"/>
  <c r="F437" i="10" l="1"/>
  <c r="D438" i="10" s="1"/>
  <c r="E438" i="10" l="1"/>
  <c r="F438" i="10" l="1"/>
  <c r="D439" i="10" s="1"/>
  <c r="E439" i="10" l="1"/>
  <c r="F439" i="10" l="1"/>
  <c r="D440" i="10" s="1"/>
  <c r="E440" i="10" l="1"/>
  <c r="F440" i="10" s="1"/>
  <c r="D441" i="10" s="1"/>
  <c r="E441" i="10" l="1"/>
  <c r="F441" i="10" s="1"/>
  <c r="D442" i="10" s="1"/>
  <c r="E442" i="10" l="1"/>
  <c r="F442" i="10" l="1"/>
  <c r="D443" i="10" s="1"/>
  <c r="E443" i="10" l="1"/>
  <c r="F443" i="10" l="1"/>
  <c r="D444" i="10" s="1"/>
  <c r="E444" i="10" l="1"/>
  <c r="F444" i="10" l="1"/>
  <c r="D445" i="10" s="1"/>
  <c r="E445" i="10" l="1"/>
  <c r="F445" i="10" l="1"/>
  <c r="D446" i="10" s="1"/>
  <c r="E446" i="10" l="1"/>
  <c r="F446" i="10" l="1"/>
  <c r="D447" i="10" s="1"/>
  <c r="E447" i="10" l="1"/>
  <c r="F447" i="10" l="1"/>
  <c r="D448" i="10" s="1"/>
  <c r="E448" i="10" l="1"/>
  <c r="F448" i="10" l="1"/>
  <c r="D449" i="10" s="1"/>
  <c r="E449" i="10" l="1"/>
  <c r="F449" i="10" l="1"/>
  <c r="D450" i="10" s="1"/>
  <c r="E450" i="10" l="1"/>
  <c r="F450" i="10" l="1"/>
  <c r="D451" i="10" s="1"/>
  <c r="E451" i="10" l="1"/>
  <c r="F451" i="10" l="1"/>
  <c r="D452" i="10" s="1"/>
  <c r="E452" i="10" l="1"/>
  <c r="F452" i="10" s="1"/>
  <c r="D453" i="10" s="1"/>
  <c r="E453" i="10" l="1"/>
  <c r="F453" i="10" s="1"/>
  <c r="D454" i="10" s="1"/>
  <c r="E454" i="10" l="1"/>
  <c r="F454" i="10" l="1"/>
  <c r="D455" i="10" s="1"/>
  <c r="E455" i="10" l="1"/>
  <c r="F455" i="10" l="1"/>
  <c r="D456" i="10" s="1"/>
  <c r="E456" i="10" l="1"/>
  <c r="F456" i="10" l="1"/>
  <c r="D457" i="10" s="1"/>
  <c r="E457" i="10" l="1"/>
  <c r="F457" i="10" l="1"/>
  <c r="D458" i="10" s="1"/>
  <c r="E458" i="10" l="1"/>
  <c r="F458" i="10" l="1"/>
  <c r="D459" i="10" s="1"/>
  <c r="E459" i="10" l="1"/>
  <c r="F459" i="10" l="1"/>
  <c r="D460" i="10" s="1"/>
  <c r="E460" i="10" l="1"/>
  <c r="F460" i="10" l="1"/>
  <c r="D461" i="10" s="1"/>
  <c r="E461" i="10" l="1"/>
  <c r="F461" i="10" l="1"/>
  <c r="D462" i="10" s="1"/>
  <c r="E462" i="10" l="1"/>
  <c r="F462" i="10" l="1"/>
  <c r="D463" i="10" s="1"/>
  <c r="E463" i="10" l="1"/>
  <c r="F463" i="10" l="1"/>
  <c r="D464" i="10" s="1"/>
  <c r="E464" i="10" l="1"/>
  <c r="F464" i="10" s="1"/>
  <c r="D465" i="10" s="1"/>
  <c r="E465" i="10" l="1"/>
  <c r="F465" i="10" s="1"/>
  <c r="D466" i="10" s="1"/>
  <c r="E466" i="10" l="1"/>
  <c r="F466" i="10" l="1"/>
  <c r="D467" i="10" s="1"/>
  <c r="E467" i="10" l="1"/>
  <c r="F467" i="10" l="1"/>
  <c r="D468" i="10" s="1"/>
  <c r="E468" i="10" l="1"/>
  <c r="F468" i="10" l="1"/>
  <c r="D469" i="10" s="1"/>
  <c r="E469" i="10" l="1"/>
  <c r="F469" i="10" l="1"/>
  <c r="D470" i="10" s="1"/>
  <c r="E470" i="10" l="1"/>
  <c r="F470" i="10" l="1"/>
  <c r="D471" i="10" s="1"/>
  <c r="E471" i="10" l="1"/>
  <c r="F471" i="10" l="1"/>
  <c r="D472" i="10" s="1"/>
  <c r="E472" i="10" l="1"/>
  <c r="F472" i="10" l="1"/>
  <c r="D473" i="10" s="1"/>
  <c r="E473" i="10" l="1"/>
  <c r="F473" i="10" l="1"/>
  <c r="D474" i="10" s="1"/>
  <c r="E474" i="10" l="1"/>
  <c r="F474" i="10" l="1"/>
  <c r="D475" i="10" s="1"/>
  <c r="E475" i="10" l="1"/>
  <c r="F475" i="10" l="1"/>
  <c r="D476" i="10" s="1"/>
  <c r="E476" i="10" l="1"/>
  <c r="F476" i="10" s="1"/>
  <c r="D477" i="10" s="1"/>
  <c r="E477" i="10" l="1"/>
  <c r="F477" i="10" s="1"/>
  <c r="D478" i="10" s="1"/>
  <c r="E478" i="10" l="1"/>
  <c r="F478" i="10" l="1"/>
  <c r="D479" i="10" s="1"/>
  <c r="E479" i="10" l="1"/>
  <c r="F479" i="10" l="1"/>
  <c r="D480" i="10" s="1"/>
  <c r="E480" i="10" l="1"/>
  <c r="F480" i="10" l="1"/>
  <c r="D481" i="10" s="1"/>
  <c r="E481" i="10" l="1"/>
  <c r="F481" i="10" l="1"/>
  <c r="D482" i="10" s="1"/>
  <c r="E482" i="10" l="1"/>
  <c r="F482" i="10" l="1"/>
  <c r="D483" i="10" s="1"/>
  <c r="E483" i="10" l="1"/>
  <c r="F483" i="10" l="1"/>
  <c r="D484" i="10" s="1"/>
  <c r="E484" i="10" l="1"/>
  <c r="F484" i="10" l="1"/>
  <c r="D485" i="10" s="1"/>
  <c r="E485" i="10" l="1"/>
  <c r="F485" i="10" l="1"/>
  <c r="D486" i="10" s="1"/>
  <c r="E486" i="10" l="1"/>
  <c r="F486" i="10" l="1"/>
  <c r="D487" i="10" s="1"/>
  <c r="E487" i="10" l="1"/>
  <c r="F487" i="10" l="1"/>
  <c r="D488" i="10" s="1"/>
  <c r="E488" i="10" s="1"/>
  <c r="F488" i="10" l="1"/>
  <c r="D489" i="10" s="1"/>
  <c r="E489" i="10" l="1"/>
  <c r="F489" i="10" s="1"/>
  <c r="D490" i="10" s="1"/>
  <c r="E490" i="10" l="1"/>
  <c r="F490" i="10" l="1"/>
  <c r="D491" i="10" s="1"/>
  <c r="E491" i="10" l="1"/>
  <c r="F491" i="10" l="1"/>
  <c r="D492" i="10" s="1"/>
  <c r="E492" i="10" l="1"/>
  <c r="F492" i="10" l="1"/>
  <c r="D493" i="10" s="1"/>
  <c r="E493" i="10" l="1"/>
  <c r="F493" i="10" l="1"/>
  <c r="D494" i="10" s="1"/>
  <c r="E494" i="10" l="1"/>
  <c r="F494" i="10" l="1"/>
  <c r="D495" i="10" s="1"/>
  <c r="E495" i="10" l="1"/>
  <c r="F495" i="10" l="1"/>
  <c r="D496" i="10" s="1"/>
  <c r="E496" i="10" l="1"/>
  <c r="F496" i="10" l="1"/>
  <c r="D497" i="10" s="1"/>
  <c r="E497" i="10" l="1"/>
  <c r="F497" i="10" l="1"/>
  <c r="D498" i="10" s="1"/>
  <c r="E498" i="10" l="1"/>
  <c r="F498" i="10" l="1"/>
  <c r="D499" i="10" s="1"/>
  <c r="E499" i="10" l="1"/>
  <c r="F499" i="10" l="1"/>
  <c r="D500" i="10" s="1"/>
  <c r="E500" i="10" l="1"/>
  <c r="F500" i="10" s="1"/>
  <c r="D501" i="10" s="1"/>
  <c r="E501" i="10" l="1"/>
  <c r="F501" i="10" s="1"/>
  <c r="D502" i="10" s="1"/>
  <c r="E502" i="10" l="1"/>
  <c r="F502" i="10" l="1"/>
  <c r="D503" i="10" s="1"/>
  <c r="E503" i="10" l="1"/>
  <c r="F503" i="10" l="1"/>
  <c r="D504" i="10" s="1"/>
  <c r="E504" i="10" l="1"/>
  <c r="F504" i="10" l="1"/>
  <c r="D505" i="10" s="1"/>
  <c r="E505" i="10" l="1"/>
  <c r="F505" i="10" l="1"/>
  <c r="D506" i="10" s="1"/>
  <c r="E506" i="10" l="1"/>
  <c r="F506" i="10" l="1"/>
  <c r="D507" i="10" s="1"/>
  <c r="E507" i="10" l="1"/>
  <c r="F507" i="10" l="1"/>
  <c r="D508" i="10" s="1"/>
  <c r="E508" i="10" l="1"/>
  <c r="F508" i="10" l="1"/>
  <c r="D509" i="10" s="1"/>
  <c r="E509" i="10" l="1"/>
  <c r="F509" i="10" l="1"/>
  <c r="D510" i="10" s="1"/>
  <c r="E510" i="10" l="1"/>
  <c r="F510" i="10" l="1"/>
  <c r="D511" i="10" s="1"/>
  <c r="E511" i="10" l="1"/>
  <c r="F511" i="10" l="1"/>
  <c r="D512" i="10" s="1"/>
  <c r="E512" i="10" l="1"/>
  <c r="F512" i="10" s="1"/>
  <c r="D513" i="10" s="1"/>
  <c r="E513" i="10" l="1"/>
  <c r="F513" i="10" s="1"/>
  <c r="D514" i="10" s="1"/>
  <c r="E514" i="10" l="1"/>
  <c r="F514" i="10" l="1"/>
  <c r="D515" i="10" s="1"/>
  <c r="E515" i="10" l="1"/>
  <c r="F515" i="10" l="1"/>
  <c r="D516" i="10" s="1"/>
  <c r="E516" i="10" l="1"/>
  <c r="F516" i="10" l="1"/>
  <c r="D517" i="10" s="1"/>
  <c r="E517" i="10" l="1"/>
  <c r="F517" i="10" l="1"/>
  <c r="D518" i="10" s="1"/>
  <c r="E518" i="10" l="1"/>
  <c r="F518" i="10" l="1"/>
  <c r="D519" i="10" s="1"/>
  <c r="E519" i="10" l="1"/>
  <c r="F519" i="10" l="1"/>
  <c r="D520" i="10" s="1"/>
  <c r="E520" i="10" l="1"/>
  <c r="F520" i="10" l="1"/>
  <c r="D521" i="10" s="1"/>
  <c r="E521" i="10" l="1"/>
  <c r="F521" i="10" l="1"/>
  <c r="D522" i="10" s="1"/>
  <c r="E522" i="10" l="1"/>
  <c r="F522" i="10" l="1"/>
  <c r="D523" i="10" s="1"/>
  <c r="E523" i="10" l="1"/>
  <c r="F523" i="10" l="1"/>
  <c r="D524" i="10" s="1"/>
  <c r="E524" i="10" l="1"/>
  <c r="F524" i="10" s="1"/>
  <c r="D525" i="10" s="1"/>
  <c r="E525" i="10" l="1"/>
  <c r="F525" i="10" s="1"/>
  <c r="D526" i="10" s="1"/>
  <c r="E526" i="10" l="1"/>
  <c r="F526" i="10" l="1"/>
  <c r="D527" i="10" s="1"/>
  <c r="E527" i="10" l="1"/>
  <c r="F527" i="10" l="1"/>
  <c r="D528" i="10" s="1"/>
  <c r="E528" i="10" l="1"/>
  <c r="F528" i="10" l="1"/>
  <c r="D529" i="10" s="1"/>
  <c r="E529" i="10" l="1"/>
  <c r="F529" i="10" l="1"/>
  <c r="D530" i="10" s="1"/>
  <c r="E530" i="10" l="1"/>
  <c r="F530" i="10" l="1"/>
  <c r="D531" i="10" s="1"/>
  <c r="E531" i="10" l="1"/>
  <c r="F531" i="10" l="1"/>
  <c r="D532" i="10" s="1"/>
  <c r="E532" i="10" l="1"/>
  <c r="F532" i="10" l="1"/>
  <c r="D533" i="10" s="1"/>
  <c r="E533" i="10" l="1"/>
  <c r="F533" i="10" l="1"/>
  <c r="D534" i="10" s="1"/>
  <c r="E534" i="10" l="1"/>
  <c r="F534" i="10" l="1"/>
  <c r="D535" i="10" s="1"/>
  <c r="E535" i="10" l="1"/>
  <c r="F535" i="10" l="1"/>
  <c r="D536" i="10" s="1"/>
  <c r="E536" i="10" l="1"/>
  <c r="F536" i="10" s="1"/>
  <c r="D537" i="10" s="1"/>
  <c r="E537" i="10" l="1"/>
  <c r="F537" i="10" s="1"/>
  <c r="D538" i="10" s="1"/>
  <c r="E538" i="10" l="1"/>
  <c r="F538" i="10" l="1"/>
  <c r="D539" i="10" s="1"/>
  <c r="E539" i="10" l="1"/>
  <c r="F539" i="10" l="1"/>
  <c r="D540" i="10" s="1"/>
  <c r="E540" i="10" l="1"/>
  <c r="F540" i="10" l="1"/>
  <c r="D541" i="10" s="1"/>
  <c r="E541" i="10" l="1"/>
  <c r="F541" i="10" l="1"/>
  <c r="D542" i="10" s="1"/>
  <c r="E542" i="10" l="1"/>
  <c r="F542" i="10" l="1"/>
  <c r="D543" i="10" s="1"/>
  <c r="E543" i="10" l="1"/>
  <c r="F543" i="10" l="1"/>
  <c r="D544" i="10" s="1"/>
  <c r="E544" i="10" l="1"/>
  <c r="F544" i="10" l="1"/>
  <c r="D545" i="10" s="1"/>
  <c r="E545" i="10" l="1"/>
  <c r="F545" i="10" l="1"/>
  <c r="D546" i="10" s="1"/>
  <c r="E546" i="10" l="1"/>
  <c r="F546" i="10" l="1"/>
  <c r="D547" i="10" s="1"/>
  <c r="E547" i="10" l="1"/>
  <c r="F547" i="10" l="1"/>
  <c r="D548" i="10" s="1"/>
  <c r="E548" i="10" l="1"/>
  <c r="F548" i="10" s="1"/>
  <c r="D549" i="10" s="1"/>
  <c r="E549" i="10" l="1"/>
  <c r="F549" i="10" s="1"/>
  <c r="D550" i="10" s="1"/>
  <c r="E550" i="10" l="1"/>
  <c r="F550" i="10" l="1"/>
  <c r="D551" i="10" s="1"/>
  <c r="E551" i="10" l="1"/>
  <c r="F551" i="10" l="1"/>
  <c r="D552" i="10" s="1"/>
  <c r="E552" i="10" l="1"/>
  <c r="F552" i="10" l="1"/>
  <c r="D553" i="10" s="1"/>
  <c r="E553" i="10" l="1"/>
  <c r="F553" i="10" l="1"/>
  <c r="D554" i="10" s="1"/>
  <c r="E554" i="10" l="1"/>
  <c r="F554" i="10" l="1"/>
  <c r="D555" i="10" s="1"/>
  <c r="E555" i="10" l="1"/>
  <c r="F555" i="10" l="1"/>
  <c r="D556" i="10" s="1"/>
  <c r="E556" i="10" l="1"/>
  <c r="F556" i="10" l="1"/>
  <c r="D557" i="10" s="1"/>
  <c r="E557" i="10" l="1"/>
  <c r="F557" i="10" l="1"/>
  <c r="D558" i="10" s="1"/>
  <c r="E558" i="10" l="1"/>
  <c r="F558" i="10" l="1"/>
  <c r="D559" i="10" s="1"/>
  <c r="E559" i="10" l="1"/>
  <c r="F559" i="10" l="1"/>
  <c r="D560" i="10" s="1"/>
  <c r="E560" i="10" l="1"/>
  <c r="F560" i="10" s="1"/>
  <c r="D561" i="10" s="1"/>
  <c r="E561" i="10" l="1"/>
  <c r="F561" i="10" s="1"/>
  <c r="D562" i="10" s="1"/>
  <c r="E562" i="10" l="1"/>
  <c r="F562" i="10" l="1"/>
  <c r="D563" i="10" s="1"/>
  <c r="E563" i="10" l="1"/>
  <c r="F563" i="10" l="1"/>
  <c r="D564" i="10" s="1"/>
  <c r="E564" i="10" l="1"/>
  <c r="F564" i="10" l="1"/>
  <c r="D565" i="10" s="1"/>
  <c r="E565" i="10" l="1"/>
  <c r="F565" i="10" l="1"/>
  <c r="D566" i="10" s="1"/>
  <c r="E566" i="10" l="1"/>
  <c r="F566" i="10" l="1"/>
  <c r="D567" i="10" s="1"/>
  <c r="E567" i="10" l="1"/>
  <c r="F567" i="10" l="1"/>
  <c r="D568" i="10" s="1"/>
  <c r="E568" i="10" l="1"/>
  <c r="F568" i="10" l="1"/>
  <c r="D569" i="10" s="1"/>
  <c r="E569" i="10" s="1"/>
  <c r="F569" i="10" l="1"/>
  <c r="D570" i="10" s="1"/>
  <c r="E570" i="10"/>
  <c r="F570" i="10" l="1"/>
  <c r="D571" i="10" s="1"/>
  <c r="E571" i="10" l="1"/>
  <c r="F571" i="10" l="1"/>
  <c r="D572" i="10" s="1"/>
  <c r="E572" i="10" l="1"/>
  <c r="F572" i="10" s="1"/>
  <c r="D573" i="10" s="1"/>
  <c r="E573" i="10" l="1"/>
  <c r="F573" i="10" s="1"/>
  <c r="D574" i="10" s="1"/>
  <c r="E574" i="10" l="1"/>
  <c r="F574" i="10" l="1"/>
  <c r="D575" i="10" s="1"/>
  <c r="E575" i="10" l="1"/>
  <c r="F575" i="10" l="1"/>
  <c r="D576" i="10" s="1"/>
  <c r="E576" i="10" l="1"/>
  <c r="F576" i="10" l="1"/>
  <c r="D577" i="10" s="1"/>
  <c r="E577" i="10" l="1"/>
  <c r="F577" i="10" l="1"/>
  <c r="D578" i="10" s="1"/>
  <c r="E578" i="10" l="1"/>
  <c r="F578" i="10" l="1"/>
  <c r="D579" i="10" s="1"/>
  <c r="E579" i="10" l="1"/>
  <c r="F579" i="10" l="1"/>
  <c r="D580" i="10" s="1"/>
  <c r="E580" i="10" l="1"/>
  <c r="F580" i="10" l="1"/>
  <c r="D581" i="10" s="1"/>
  <c r="E581" i="10" l="1"/>
  <c r="F581" i="10" l="1"/>
  <c r="D582" i="10" s="1"/>
  <c r="E582" i="10" l="1"/>
  <c r="F582" i="10" l="1"/>
  <c r="D583" i="10" s="1"/>
  <c r="E583" i="10" l="1"/>
  <c r="F583" i="10" l="1"/>
  <c r="D584" i="10" s="1"/>
  <c r="E584" i="10" s="1"/>
  <c r="F584" i="10" l="1"/>
  <c r="D585" i="10" s="1"/>
  <c r="E585" i="10" l="1"/>
  <c r="F585" i="10" s="1"/>
  <c r="D586" i="10" s="1"/>
  <c r="E586" i="10" l="1"/>
  <c r="F586" i="10" l="1"/>
  <c r="D587" i="10" s="1"/>
  <c r="E587" i="10" l="1"/>
  <c r="F587" i="10" l="1"/>
  <c r="D588" i="10" s="1"/>
  <c r="E588" i="10" l="1"/>
  <c r="F588" i="10" l="1"/>
  <c r="D589" i="10" s="1"/>
  <c r="E589" i="10" l="1"/>
  <c r="F589" i="10" l="1"/>
  <c r="D590" i="10" s="1"/>
  <c r="E590" i="10" l="1"/>
  <c r="F590" i="10" l="1"/>
  <c r="D591" i="10" s="1"/>
  <c r="E591" i="10" l="1"/>
  <c r="F591" i="10" l="1"/>
  <c r="D592" i="10" s="1"/>
  <c r="E592" i="10" l="1"/>
  <c r="F592" i="10" l="1"/>
  <c r="D593" i="10" s="1"/>
  <c r="E593" i="10" l="1"/>
  <c r="F593" i="10" l="1"/>
  <c r="D594" i="10" s="1"/>
  <c r="E594" i="10" l="1"/>
  <c r="F594" i="10" l="1"/>
  <c r="D595" i="10" s="1"/>
  <c r="E595" i="10" l="1"/>
  <c r="F595" i="10" l="1"/>
  <c r="D596" i="10" s="1"/>
  <c r="E596" i="10" l="1"/>
  <c r="F596" i="10" s="1"/>
  <c r="D597" i="10" s="1"/>
  <c r="E597" i="10" l="1"/>
  <c r="F597" i="10" s="1"/>
  <c r="D598" i="10" s="1"/>
  <c r="E598" i="10" l="1"/>
  <c r="F598" i="10" l="1"/>
  <c r="D599" i="10" s="1"/>
  <c r="E599" i="10" l="1"/>
  <c r="F599" i="10" l="1"/>
  <c r="D600" i="10" s="1"/>
  <c r="E600" i="10" l="1"/>
  <c r="F600" i="10" l="1"/>
  <c r="D601" i="10" s="1"/>
  <c r="E601" i="10" l="1"/>
  <c r="F601" i="10" l="1"/>
  <c r="D602" i="10" s="1"/>
  <c r="E602" i="10" l="1"/>
  <c r="F602" i="10" l="1"/>
  <c r="D603" i="10" s="1"/>
  <c r="E603" i="10" l="1"/>
  <c r="F603" i="10" l="1"/>
  <c r="D604" i="10" s="1"/>
  <c r="E604" i="10" l="1"/>
  <c r="F604" i="10" l="1"/>
  <c r="D605" i="10" s="1"/>
  <c r="E605" i="10" l="1"/>
  <c r="F605" i="10" l="1"/>
  <c r="D606" i="10" s="1"/>
  <c r="E606" i="10" l="1"/>
  <c r="F606" i="10" l="1"/>
  <c r="D607" i="10" s="1"/>
  <c r="E607" i="10" l="1"/>
  <c r="F607" i="10" l="1"/>
  <c r="D608" i="10" s="1"/>
  <c r="E608" i="10" l="1"/>
  <c r="F608" i="10" s="1"/>
  <c r="D609" i="10" s="1"/>
  <c r="E609" i="10" l="1"/>
  <c r="F609" i="10" s="1"/>
  <c r="D610" i="10" s="1"/>
  <c r="E610" i="10" l="1"/>
  <c r="F610" i="10" l="1"/>
  <c r="D611" i="10" s="1"/>
  <c r="E611" i="10" l="1"/>
  <c r="F611" i="10" l="1"/>
  <c r="D612" i="10" s="1"/>
  <c r="E612" i="10" l="1"/>
  <c r="F612" i="10" l="1"/>
  <c r="D613" i="10" s="1"/>
  <c r="E613" i="10" l="1"/>
  <c r="F613" i="10" l="1"/>
  <c r="D614" i="10" s="1"/>
  <c r="E614" i="10" l="1"/>
  <c r="F614" i="10" l="1"/>
  <c r="D615" i="10" s="1"/>
  <c r="E615" i="10" l="1"/>
  <c r="F615" i="10" l="1"/>
  <c r="D616" i="10" s="1"/>
  <c r="E616" i="10" l="1"/>
  <c r="F616" i="10" l="1"/>
  <c r="D617" i="10" s="1"/>
  <c r="E617" i="10" l="1"/>
  <c r="F617" i="10" l="1"/>
  <c r="D618" i="10" s="1"/>
  <c r="E618" i="10" l="1"/>
  <c r="F618" i="10" l="1"/>
  <c r="D619" i="10" s="1"/>
  <c r="E619" i="10" l="1"/>
  <c r="F619" i="10" l="1"/>
  <c r="D620" i="10" s="1"/>
  <c r="E620" i="10" l="1"/>
  <c r="C18" i="10" s="1"/>
  <c r="F62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Porto</author>
  </authors>
  <commentList>
    <comment ref="C4" authorId="0" shapeId="0" xr:uid="{9F35BD0D-6474-468F-9FD9-2C5DB3DCE913}">
      <text>
        <r>
          <rPr>
            <sz val="11"/>
            <color indexed="81"/>
            <rFont val="Segoe UI"/>
            <family val="2"/>
          </rPr>
          <t xml:space="preserve">Artigo 30 - Sem prejuízo do disposto no artigo 28, o Participante poderá requerer o Benefício
de Aposentadoria antecipadamente, após completar 55 (cinquenta e cinco) anos de idade.
Parágrafo único - Na hipótese do “caput”, o FGB do Participante será constituído de 100%
(cem por cento) do saldo das Contas A, B, C e D, se houver; e 80% (oitenta por cento) do saldo
das Contas E e F, acrescido de 0,34% (trinta e quatro centésimos percentuais) para cada mês
completo que exceder os 55 (cinquenta e cinco) anos de idade do Participante.
</t>
        </r>
      </text>
    </comment>
    <comment ref="B5" authorId="0" shapeId="0" xr:uid="{81614B39-887B-4C70-B631-1CD602629D1C}">
      <text>
        <r>
          <rPr>
            <sz val="11"/>
            <color indexed="81"/>
            <rFont val="Segoe UI"/>
            <family val="2"/>
          </rPr>
          <t xml:space="preserve">Idade de Início de Benefício
</t>
        </r>
      </text>
    </comment>
  </commentList>
</comments>
</file>

<file path=xl/sharedStrings.xml><?xml version="1.0" encoding="utf-8"?>
<sst xmlns="http://schemas.openxmlformats.org/spreadsheetml/2006/main" count="271" uniqueCount="167">
  <si>
    <t>CAMPOS DIGITÁVEIS</t>
  </si>
  <si>
    <t>RESULTADOS DE SIMULAÇÕES</t>
  </si>
  <si>
    <t>PARÂMETROS DE ENTRADA</t>
  </si>
  <si>
    <t>PLANO</t>
  </si>
  <si>
    <t>Nome</t>
  </si>
  <si>
    <t>Data de Nascimento</t>
  </si>
  <si>
    <t>M</t>
  </si>
  <si>
    <t>Sexo</t>
  </si>
  <si>
    <t>F</t>
  </si>
  <si>
    <t>Valor da Renda Ideal</t>
  </si>
  <si>
    <t>Idade Aposentadoria</t>
  </si>
  <si>
    <t xml:space="preserve"> </t>
  </si>
  <si>
    <t>CÁLCULOS PRELIMINARES</t>
  </si>
  <si>
    <t>Data da elegibilidade</t>
  </si>
  <si>
    <t>Data da Simulação</t>
  </si>
  <si>
    <t>Idade do titular</t>
  </si>
  <si>
    <t>Tempo de espera aproximado (Meses)</t>
  </si>
  <si>
    <t xml:space="preserve"> * representa a estimativa em meses para aposentadoria.</t>
  </si>
  <si>
    <t xml:space="preserve">Taxa de Juros - Rentabilidade </t>
  </si>
  <si>
    <t>Anual</t>
  </si>
  <si>
    <t>Mensal</t>
  </si>
  <si>
    <t>IDADE</t>
  </si>
  <si>
    <t>EXPECTATIVA DE VIDA</t>
  </si>
  <si>
    <t xml:space="preserve">SIMULADOR DE BENEFÍCIOS </t>
  </si>
  <si>
    <t>PORTOPREV I</t>
  </si>
  <si>
    <t>Renda Vitalícia</t>
  </si>
  <si>
    <t>%</t>
  </si>
  <si>
    <t>Art. 30, § Único</t>
  </si>
  <si>
    <t>Feminino</t>
  </si>
  <si>
    <t>Masculino</t>
  </si>
  <si>
    <t>IDADE DE APOSENTADORIA</t>
  </si>
  <si>
    <t>I.I.B.</t>
  </si>
  <si>
    <t>Saque %</t>
  </si>
  <si>
    <t>FATORES DE SIMULAÇÃO</t>
  </si>
  <si>
    <t>Taxa de Juros</t>
  </si>
  <si>
    <t>x</t>
  </si>
  <si>
    <t>BR-EMSsb – 2015 – M</t>
  </si>
  <si>
    <t>lx</t>
  </si>
  <si>
    <t>dx</t>
  </si>
  <si>
    <t>ex</t>
  </si>
  <si>
    <r>
      <t>V</t>
    </r>
    <r>
      <rPr>
        <b/>
        <vertAlign val="subscript"/>
        <sz val="8"/>
        <color rgb="FF463C6E"/>
        <rFont val="Trebuchet MS"/>
        <family val="2"/>
      </rPr>
      <t>x</t>
    </r>
  </si>
  <si>
    <r>
      <t>D</t>
    </r>
    <r>
      <rPr>
        <b/>
        <vertAlign val="subscript"/>
        <sz val="8"/>
        <color rgb="FF463C6E"/>
        <rFont val="Trebuchet MS"/>
        <family val="2"/>
      </rPr>
      <t>x</t>
    </r>
  </si>
  <si>
    <t>Nx</t>
  </si>
  <si>
    <t>ax</t>
  </si>
  <si>
    <t>ax(12)</t>
  </si>
  <si>
    <t>BR-EMSsb – 2015 – F</t>
  </si>
  <si>
    <t>NOME TESTE</t>
  </si>
  <si>
    <t>Saldo Participante - Atual</t>
  </si>
  <si>
    <r>
      <t xml:space="preserve">Aporte / Portabilidade </t>
    </r>
    <r>
      <rPr>
        <sz val="8"/>
        <rFont val="Calibri"/>
        <family val="2"/>
        <scheme val="minor"/>
      </rPr>
      <t>(Imediado)</t>
    </r>
  </si>
  <si>
    <t>Saldo Patrocinador - Atual</t>
  </si>
  <si>
    <t>Saldo Participante - Projetado</t>
  </si>
  <si>
    <t>Saldo Patrocinador - Projetado</t>
  </si>
  <si>
    <t>Saldo Projetado - Aposentadoria</t>
  </si>
  <si>
    <t>Contribuição mensal Participante</t>
  </si>
  <si>
    <t>Contribuição mensal Patrocinador</t>
  </si>
  <si>
    <t>* Prazo esperado de recebimento para renda vitalícia (média).</t>
  </si>
  <si>
    <t>RENDA PROJETADA</t>
  </si>
  <si>
    <t>Valor do Saque:</t>
  </si>
  <si>
    <t>Saldo Remanescente</t>
  </si>
  <si>
    <t>% Renda</t>
  </si>
  <si>
    <t>Saque à vista</t>
  </si>
  <si>
    <t>* Esta simulação é uma projeção que não se constitui, de modo algum, em garantia, proposta ou obrigação por parte da Entidade.</t>
  </si>
  <si>
    <t>* O valor do saldo projetado foi estimado com base em uma hipótese de rentabilidade, porém, a rentabilidade real dependerá da performance das aplicações. </t>
  </si>
  <si>
    <t>* O Plano não garante rentabilidade mínima, no entanto 100% da rentabilidade liquida será repassada aos participantes. </t>
  </si>
  <si>
    <t>* O valor da renda mensal é uma estimativa. O valor efetivo será calculado no momento da solicitação do recebimento, e dependerá do saldo acumulado. </t>
  </si>
  <si>
    <t>* A renda será devidamente tributada conforme alíquota de Imposto de Renda, observada a opção do Participante quanto à tabela Progressiva ou Regressiva.</t>
  </si>
  <si>
    <t>* Para maiores detalhes consulte o regulamento do plano.</t>
  </si>
  <si>
    <t>DISCLAIMERS:</t>
  </si>
  <si>
    <t xml:space="preserve">Atualização do Simulador:  </t>
  </si>
  <si>
    <r>
      <t xml:space="preserve">Prazo Certo </t>
    </r>
    <r>
      <rPr>
        <sz val="8"/>
        <color theme="0"/>
        <rFont val="Calibri"/>
        <family val="2"/>
        <scheme val="minor"/>
      </rPr>
      <t>(meses)</t>
    </r>
  </si>
  <si>
    <t>Percentual do Saldo**</t>
  </si>
  <si>
    <t>RESULTADOS</t>
  </si>
  <si>
    <t>SIMULADOR DE CONTRIBUIÇÃO IDEAL</t>
  </si>
  <si>
    <r>
      <t xml:space="preserve">Saldo Futuro Necessário </t>
    </r>
    <r>
      <rPr>
        <sz val="8"/>
        <color theme="1"/>
        <rFont val="Calibri"/>
        <family val="2"/>
        <scheme val="minor"/>
      </rPr>
      <t>(Total)</t>
    </r>
  </si>
  <si>
    <r>
      <t>Valor da Contribuição Mensal</t>
    </r>
    <r>
      <rPr>
        <sz val="8"/>
        <color theme="1"/>
        <rFont val="Calibri"/>
        <family val="2"/>
        <scheme val="minor"/>
      </rPr>
      <t xml:space="preserve"> (Total)</t>
    </r>
  </si>
  <si>
    <t>FATOR DE CAPACIDADE</t>
  </si>
  <si>
    <t>EXPECTATIVA DE VIDA CONFORME TÁBUA ATUARIAL</t>
  </si>
  <si>
    <t>Percentual - Art. 30, § Único:</t>
  </si>
  <si>
    <t>FATORES E COMUTAÇÕES - MASCULINO</t>
  </si>
  <si>
    <t>FATORES E COMUTAÇÕES - FEMININO</t>
  </si>
  <si>
    <t>SIMULADOR DE DEDUÇÃO FISCAL</t>
  </si>
  <si>
    <t>TABELA PROGRESSIVA (BASE MENSAL)</t>
  </si>
  <si>
    <t>Base de cálculo mensal em R$</t>
  </si>
  <si>
    <t>Alíquota %</t>
  </si>
  <si>
    <t>Parcela a deduzir do imposto em R$</t>
  </si>
  <si>
    <t>–</t>
  </si>
  <si>
    <t>Limite de Dedução Fiscal</t>
  </si>
  <si>
    <t>TABELA PROGRESSIVA (BASE anual)</t>
  </si>
  <si>
    <t>Base de cálculo anual em R$</t>
  </si>
  <si>
    <t>Renda Tributável</t>
  </si>
  <si>
    <t>ECONOMIA COM IR DURANTE A FASE DE CONTRIBUIÇÃO</t>
  </si>
  <si>
    <t>Aporte Planejado</t>
  </si>
  <si>
    <r>
      <t xml:space="preserve">Contribuição estimada do Participante </t>
    </r>
    <r>
      <rPr>
        <sz val="8"/>
        <color theme="1"/>
        <rFont val="Calibri"/>
        <family val="2"/>
        <scheme val="minor"/>
      </rPr>
      <t>(ano)</t>
    </r>
  </si>
  <si>
    <r>
      <t xml:space="preserve">Valor da contribuição pessoal </t>
    </r>
    <r>
      <rPr>
        <sz val="8"/>
        <color theme="1"/>
        <rFont val="Calibri"/>
        <family val="2"/>
        <scheme val="minor"/>
      </rPr>
      <t>(mês)</t>
    </r>
  </si>
  <si>
    <t>TABELA DE IMPOSTO DE RENDA</t>
  </si>
  <si>
    <t>Renda bruta mensal</t>
  </si>
  <si>
    <t>Renda bruta anual</t>
  </si>
  <si>
    <t xml:space="preserve">ALÍQUOTA IR </t>
  </si>
  <si>
    <t>SEM CONTRIBUIÇÕES</t>
  </si>
  <si>
    <t>COM CONTRIBUIÇÕES</t>
  </si>
  <si>
    <t>DEDUÇÕES - IR</t>
  </si>
  <si>
    <t xml:space="preserve">IMPOSTO DE RENDA </t>
  </si>
  <si>
    <t>ECONOMIA ANUAL COM IR</t>
  </si>
  <si>
    <t>Idade atual</t>
  </si>
  <si>
    <t>Idade de aposentadoria</t>
  </si>
  <si>
    <t>APORTE ADICIONAL SUGERIDO*</t>
  </si>
  <si>
    <t>* Aporte adicional sugerido para usufruir da máxima dedução fiscal.</t>
  </si>
  <si>
    <t>SIMULADOR COMPARATIVO</t>
  </si>
  <si>
    <t>PGBL</t>
  </si>
  <si>
    <t>Taxa de Administração anual</t>
  </si>
  <si>
    <t>Idade desejada para início da renda ou idade de início da renda</t>
  </si>
  <si>
    <t>Data de aposentadoria</t>
  </si>
  <si>
    <t>Tempo de contribuição (meses)</t>
  </si>
  <si>
    <t>MONTANTE A PARTIR DO SALDO</t>
  </si>
  <si>
    <t>MONTANTE ACUMULADO CONTR. FUTURAS</t>
  </si>
  <si>
    <t>MONTANTE ACUMULADO</t>
  </si>
  <si>
    <t>DIFERENÇA %</t>
  </si>
  <si>
    <t>PORTOPREV</t>
  </si>
  <si>
    <t xml:space="preserve">      Taxa de juros anual (-) taxa administracao anual</t>
  </si>
  <si>
    <t xml:space="preserve">      Taxa de juros anual (-) taxa administracao  anual AO MÊS</t>
  </si>
  <si>
    <t xml:space="preserve">Data da simulação:  </t>
  </si>
  <si>
    <t>DIFERENÇA $</t>
  </si>
  <si>
    <t>Prazo Certo P1</t>
  </si>
  <si>
    <t>Prazo Certo P2</t>
  </si>
  <si>
    <t>PORTOPREV II</t>
  </si>
  <si>
    <r>
      <t xml:space="preserve">Prazo Certo </t>
    </r>
    <r>
      <rPr>
        <sz val="8"/>
        <color theme="0"/>
        <rFont val="Calibri"/>
        <family val="2"/>
        <scheme val="minor"/>
      </rPr>
      <t>(anos)</t>
    </r>
  </si>
  <si>
    <t>Número de rendas por ano</t>
  </si>
  <si>
    <t>NP</t>
  </si>
  <si>
    <t>Percentual do Saldo*</t>
  </si>
  <si>
    <t>* Aplica-se às rendas de Renda Mensal de Valor Constante ou Renda Mensal por Percentual, alterando-se o recálculo.</t>
  </si>
  <si>
    <t>Percentual do Saldo</t>
  </si>
  <si>
    <t>* Não se aplica à renda vitalícia.</t>
  </si>
  <si>
    <t>% Renda PII</t>
  </si>
  <si>
    <r>
      <t xml:space="preserve">Salário mensal </t>
    </r>
    <r>
      <rPr>
        <sz val="8"/>
        <color theme="1"/>
        <rFont val="Calibri"/>
        <family val="2"/>
        <scheme val="minor"/>
      </rPr>
      <t>(para apuração da Contribuição Adm.)</t>
    </r>
  </si>
  <si>
    <t xml:space="preserve">      Taxa de Carregamento mensal</t>
  </si>
  <si>
    <t xml:space="preserve">      Contribuição Administrativa</t>
  </si>
  <si>
    <t>* Considera como aporte anual para apuração da economia durante a fase de contribuição.</t>
  </si>
  <si>
    <r>
      <t xml:space="preserve">Valor contribuição mensal </t>
    </r>
    <r>
      <rPr>
        <sz val="8"/>
        <color theme="1"/>
        <rFont val="Calibri"/>
        <family val="2"/>
        <scheme val="minor"/>
      </rPr>
      <t>(bruto)</t>
    </r>
  </si>
  <si>
    <r>
      <t xml:space="preserve">      Contribuição Mensal </t>
    </r>
    <r>
      <rPr>
        <sz val="8"/>
        <rFont val="Calibri"/>
        <family val="2"/>
      </rPr>
      <t>(líquida)</t>
    </r>
  </si>
  <si>
    <t>Rentabilidade anual</t>
  </si>
  <si>
    <t>Valor do saque desejado</t>
  </si>
  <si>
    <r>
      <t xml:space="preserve">Saldo Futuro Necessário </t>
    </r>
    <r>
      <rPr>
        <sz val="8"/>
        <color theme="1"/>
        <rFont val="Calibri"/>
        <family val="2"/>
        <scheme val="minor"/>
      </rPr>
      <t>(considerando Saque)</t>
    </r>
  </si>
  <si>
    <r>
      <t>Valor da Contribuição Mensal</t>
    </r>
    <r>
      <rPr>
        <sz val="8"/>
        <color theme="1"/>
        <rFont val="Calibri"/>
        <family val="2"/>
        <scheme val="minor"/>
      </rPr>
      <t xml:space="preserve"> (considerando Saque)</t>
    </r>
  </si>
  <si>
    <t>*O prazo estimado depende da rentabilidade auferida, conforme simulador específico.</t>
  </si>
  <si>
    <t>**O prazo estimado depende da rentabilidade auferida, conforme simulador específico.</t>
  </si>
  <si>
    <t>*Já considera o saldo atual acumulado</t>
  </si>
  <si>
    <t>Saldo para conversão</t>
  </si>
  <si>
    <t>Benefício Inicial</t>
  </si>
  <si>
    <t>Rentabilidade Líquida (ao ano)</t>
  </si>
  <si>
    <t>Rentabilidade Líquida (ao mês)</t>
  </si>
  <si>
    <t>Recálculo</t>
  </si>
  <si>
    <t>Recálculo:</t>
  </si>
  <si>
    <t>Mês de Referência</t>
  </si>
  <si>
    <t>Saldo Inicial</t>
  </si>
  <si>
    <t>Benefício</t>
  </si>
  <si>
    <t>Saldo Final</t>
  </si>
  <si>
    <r>
      <t xml:space="preserve">SIMULADOR DE EVOLUÇÃO DA RENDA </t>
    </r>
    <r>
      <rPr>
        <sz val="11"/>
        <color theme="0"/>
        <rFont val="Calibri"/>
        <family val="2"/>
        <scheme val="minor"/>
      </rPr>
      <t>(% do Saldo)</t>
    </r>
  </si>
  <si>
    <t>Ano de Referência</t>
  </si>
  <si>
    <t>Benefício Mínimo:</t>
  </si>
  <si>
    <t>Prazo:</t>
  </si>
  <si>
    <t>*Estimativa de prazo, em meses, para que o benefício alcance o mínimo regulamentar.</t>
  </si>
  <si>
    <t>Custeio Administrativo vigente:</t>
  </si>
  <si>
    <t>De R$ 2.826,66 até R$ 3.751,05</t>
  </si>
  <si>
    <t>De R$ 3.751,06 até R$ 4.664,68</t>
  </si>
  <si>
    <t>Acima de R$ 4.664,68</t>
  </si>
  <si>
    <t>Até 2.259,20</t>
  </si>
  <si>
    <t>De R$ 2.259,21 até R$ 2.826,65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</si>
</sst>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00000%"/>
    <numFmt numFmtId="165" formatCode="&quot;R$&quot;\ #,##0.000000000;[Red]\-&quot;R$&quot;\ #,##0.000000000"/>
    <numFmt numFmtId="166" formatCode="_(&quot;R$ &quot;* #,##0.00_);_(&quot;R$ &quot;* \(#,##0.00\);_(&quot;R$ &quot;* &quot;-&quot;??_);_(@_)"/>
    <numFmt numFmtId="167" formatCode="&quot;R$ &quot;#,##0.00_);[Red]\(&quot;R$ &quot;#,##0.00\)"/>
    <numFmt numFmtId="168" formatCode="_(* #,##0.0000_);_(* \(#,##0.0000\);_(* &quot;-&quot;??_);_(@_)"/>
    <numFmt numFmtId="169" formatCode="0.000000"/>
    <numFmt numFmtId="170" formatCode="0.0000"/>
    <numFmt numFmtId="171" formatCode="&quot;R$&quot;#,##0.00;[Red]\-&quot;R$&quot;#,##0.00"/>
    <numFmt numFmtId="172" formatCode="&quot;R$ 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indexed="81"/>
      <name val="Segoe UI"/>
      <family val="2"/>
    </font>
    <font>
      <b/>
      <sz val="9"/>
      <color theme="1"/>
      <name val="Calibri"/>
      <family val="2"/>
      <scheme val="minor"/>
    </font>
    <font>
      <sz val="10"/>
      <name val="Trebuchet MS"/>
      <family val="2"/>
    </font>
    <font>
      <b/>
      <sz val="10"/>
      <color rgb="FF463C6E"/>
      <name val="Trebuchet MS"/>
      <family val="2"/>
    </font>
    <font>
      <sz val="8"/>
      <name val="Trebuchet MS"/>
      <family val="2"/>
    </font>
    <font>
      <b/>
      <sz val="8"/>
      <color rgb="FF463C6E"/>
      <name val="Trebuchet MS"/>
      <family val="2"/>
    </font>
    <font>
      <b/>
      <vertAlign val="subscript"/>
      <sz val="8"/>
      <color rgb="FF463C6E"/>
      <name val="Trebuchet MS"/>
      <family val="2"/>
    </font>
    <font>
      <b/>
      <sz val="10"/>
      <name val="Trebuchet MS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1"/>
      <color rgb="FF463C6E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rgb="FF0000FF"/>
      <name val="Calibri"/>
      <family val="2"/>
    </font>
    <font>
      <sz val="11"/>
      <color theme="0" tint="-0.249977111117893"/>
      <name val="Calibri"/>
      <family val="2"/>
      <scheme val="minor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463C6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10" fontId="3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2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0" fontId="1" fillId="0" borderId="3" xfId="3" applyNumberFormat="1" applyFont="1" applyBorder="1"/>
    <xf numFmtId="10" fontId="1" fillId="5" borderId="3" xfId="3" applyNumberFormat="1" applyFont="1" applyFill="1" applyBorder="1"/>
    <xf numFmtId="9" fontId="0" fillId="0" borderId="3" xfId="0" applyNumberFormat="1" applyBorder="1"/>
    <xf numFmtId="0" fontId="3" fillId="3" borderId="3" xfId="0" applyFont="1" applyFill="1" applyBorder="1" applyAlignment="1" applyProtection="1">
      <alignment horizontal="center" vertical="center"/>
      <protection locked="0"/>
    </xf>
    <xf numFmtId="14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10" fontId="3" fillId="3" borderId="3" xfId="3" applyNumberFormat="1" applyFont="1" applyFill="1" applyBorder="1" applyAlignment="1" applyProtection="1">
      <alignment horizontal="center" vertical="center" wrapText="1"/>
      <protection locked="0"/>
    </xf>
    <xf numFmtId="10" fontId="0" fillId="0" borderId="3" xfId="0" applyNumberFormat="1" applyBorder="1"/>
    <xf numFmtId="8" fontId="3" fillId="3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/>
    </xf>
    <xf numFmtId="172" fontId="29" fillId="3" borderId="5" xfId="0" applyNumberFormat="1" applyFont="1" applyFill="1" applyBorder="1" applyAlignment="1" applyProtection="1">
      <alignment horizontal="center" vertical="center"/>
      <protection locked="0"/>
    </xf>
    <xf numFmtId="172" fontId="28" fillId="3" borderId="5" xfId="0" applyNumberFormat="1" applyFont="1" applyFill="1" applyBorder="1" applyAlignment="1" applyProtection="1">
      <alignment horizontal="center" vertical="center"/>
      <protection locked="0"/>
    </xf>
    <xf numFmtId="10" fontId="29" fillId="3" borderId="5" xfId="0" applyNumberFormat="1" applyFont="1" applyFill="1" applyBorder="1" applyAlignment="1" applyProtection="1">
      <alignment horizontal="center" vertical="center"/>
      <protection locked="0"/>
    </xf>
    <xf numFmtId="14" fontId="26" fillId="3" borderId="5" xfId="0" applyNumberFormat="1" applyFont="1" applyFill="1" applyBorder="1" applyAlignment="1" applyProtection="1">
      <alignment horizontal="center" vertical="center"/>
      <protection locked="0"/>
    </xf>
    <xf numFmtId="0" fontId="29" fillId="3" borderId="5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8" fontId="3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11" fillId="0" borderId="0" xfId="0" applyFont="1" applyAlignment="1">
      <alignment horizontal="right" vertical="center"/>
    </xf>
    <xf numFmtId="14" fontId="22" fillId="0" borderId="0" xfId="0" applyNumberFormat="1" applyFont="1" applyAlignment="1">
      <alignment horizontal="left" vertical="center"/>
    </xf>
    <xf numFmtId="0" fontId="0" fillId="8" borderId="0" xfId="0" applyFill="1" applyAlignment="1">
      <alignment vertical="center"/>
    </xf>
    <xf numFmtId="0" fontId="2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3" applyNumberFormat="1" applyFont="1" applyAlignment="1" applyProtection="1">
      <alignment vertical="center"/>
    </xf>
    <xf numFmtId="165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14" fontId="0" fillId="8" borderId="3" xfId="0" applyNumberForma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44" fontId="3" fillId="8" borderId="3" xfId="2" applyFont="1" applyFill="1" applyBorder="1" applyAlignment="1" applyProtection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10" fontId="3" fillId="8" borderId="3" xfId="3" applyNumberFormat="1" applyFont="1" applyFill="1" applyBorder="1" applyAlignment="1" applyProtection="1">
      <alignment horizontal="center" vertical="center"/>
    </xf>
    <xf numFmtId="8" fontId="0" fillId="8" borderId="3" xfId="0" applyNumberFormat="1" applyFill="1" applyBorder="1" applyAlignment="1">
      <alignment horizontal="center" vertical="center"/>
    </xf>
    <xf numFmtId="10" fontId="0" fillId="9" borderId="3" xfId="3" applyNumberFormat="1" applyFont="1" applyFill="1" applyBorder="1" applyAlignment="1" applyProtection="1">
      <alignment horizontal="center" vertical="center"/>
    </xf>
    <xf numFmtId="0" fontId="10" fillId="4" borderId="0" xfId="0" applyFont="1" applyFill="1" applyAlignment="1">
      <alignment vertical="center"/>
    </xf>
    <xf numFmtId="8" fontId="3" fillId="8" borderId="3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vertical="top"/>
    </xf>
    <xf numFmtId="0" fontId="8" fillId="4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23" fillId="5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8" fontId="3" fillId="8" borderId="3" xfId="2" applyNumberFormat="1" applyFont="1" applyFill="1" applyBorder="1" applyAlignment="1" applyProtection="1">
      <alignment horizontal="center" vertical="center"/>
    </xf>
    <xf numFmtId="43" fontId="0" fillId="0" borderId="0" xfId="1" applyFont="1" applyAlignment="1" applyProtection="1">
      <alignment vertical="center"/>
    </xf>
    <xf numFmtId="0" fontId="9" fillId="0" borderId="0" xfId="0" applyFont="1" applyAlignment="1">
      <alignment vertical="top"/>
    </xf>
    <xf numFmtId="0" fontId="9" fillId="0" borderId="0" xfId="0" applyFont="1"/>
    <xf numFmtId="2" fontId="23" fillId="7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vertical="center"/>
    </xf>
    <xf numFmtId="8" fontId="0" fillId="0" borderId="0" xfId="0" applyNumberFormat="1" applyAlignment="1">
      <alignment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7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3" fillId="8" borderId="0" xfId="0" applyFont="1" applyFill="1"/>
    <xf numFmtId="171" fontId="0" fillId="8" borderId="0" xfId="0" applyNumberFormat="1" applyFill="1" applyAlignment="1">
      <alignment horizontal="center"/>
    </xf>
    <xf numFmtId="0" fontId="3" fillId="0" borderId="0" xfId="0" applyFont="1"/>
    <xf numFmtId="10" fontId="0" fillId="8" borderId="0" xfId="0" applyNumberFormat="1" applyFill="1" applyAlignment="1">
      <alignment horizontal="center"/>
    </xf>
    <xf numFmtId="0" fontId="3" fillId="4" borderId="0" xfId="0" applyFont="1" applyFill="1"/>
    <xf numFmtId="171" fontId="0" fillId="8" borderId="0" xfId="0" applyNumberFormat="1" applyFill="1"/>
    <xf numFmtId="9" fontId="0" fillId="8" borderId="0" xfId="0" applyNumberForma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5" xfId="0" applyFont="1" applyBorder="1"/>
    <xf numFmtId="10" fontId="0" fillId="8" borderId="5" xfId="3" applyNumberFormat="1" applyFont="1" applyFill="1" applyBorder="1" applyAlignment="1" applyProtection="1">
      <alignment horizontal="center"/>
    </xf>
    <xf numFmtId="171" fontId="0" fillId="8" borderId="5" xfId="0" applyNumberFormat="1" applyFill="1" applyBorder="1" applyAlignment="1">
      <alignment horizontal="center"/>
    </xf>
    <xf numFmtId="0" fontId="2" fillId="2" borderId="5" xfId="0" applyFont="1" applyFill="1" applyBorder="1"/>
    <xf numFmtId="171" fontId="2" fillId="2" borderId="5" xfId="0" applyNumberFormat="1" applyFont="1" applyFill="1" applyBorder="1" applyAlignment="1">
      <alignment horizontal="center"/>
    </xf>
    <xf numFmtId="171" fontId="3" fillId="8" borderId="5" xfId="0" applyNumberFormat="1" applyFont="1" applyFill="1" applyBorder="1"/>
    <xf numFmtId="0" fontId="0" fillId="3" borderId="5" xfId="0" applyFill="1" applyBorder="1" applyAlignment="1" applyProtection="1">
      <alignment horizontal="center"/>
      <protection locked="0"/>
    </xf>
    <xf numFmtId="171" fontId="0" fillId="3" borderId="5" xfId="0" applyNumberFormat="1" applyFill="1" applyBorder="1" applyProtection="1">
      <protection locked="0"/>
    </xf>
    <xf numFmtId="0" fontId="31" fillId="0" borderId="0" xfId="0" applyFont="1" applyAlignment="1">
      <alignment horizontal="right"/>
    </xf>
    <xf numFmtId="14" fontId="31" fillId="0" borderId="0" xfId="0" applyNumberFormat="1" applyFont="1" applyAlignment="1">
      <alignment horizontal="left"/>
    </xf>
    <xf numFmtId="14" fontId="0" fillId="0" borderId="0" xfId="0" applyNumberFormat="1"/>
    <xf numFmtId="0" fontId="27" fillId="2" borderId="5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10" fontId="26" fillId="8" borderId="5" xfId="0" applyNumberFormat="1" applyFont="1" applyFill="1" applyBorder="1" applyAlignment="1">
      <alignment horizontal="center" vertical="center"/>
    </xf>
    <xf numFmtId="172" fontId="29" fillId="8" borderId="5" xfId="0" applyNumberFormat="1" applyFont="1" applyFill="1" applyBorder="1" applyAlignment="1">
      <alignment horizontal="center" vertical="center"/>
    </xf>
    <xf numFmtId="14" fontId="26" fillId="8" borderId="5" xfId="0" applyNumberFormat="1" applyFont="1" applyFill="1" applyBorder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26" fillId="8" borderId="5" xfId="0" applyFont="1" applyFill="1" applyBorder="1" applyAlignment="1">
      <alignment horizontal="center" vertical="center"/>
    </xf>
    <xf numFmtId="0" fontId="28" fillId="6" borderId="0" xfId="0" applyFont="1" applyFill="1"/>
    <xf numFmtId="172" fontId="26" fillId="8" borderId="5" xfId="0" applyNumberFormat="1" applyFont="1" applyFill="1" applyBorder="1" applyAlignment="1">
      <alignment horizontal="center" vertical="center"/>
    </xf>
    <xf numFmtId="0" fontId="28" fillId="4" borderId="0" xfId="0" applyFont="1" applyFill="1" applyAlignment="1">
      <alignment vertical="center"/>
    </xf>
    <xf numFmtId="0" fontId="14" fillId="6" borderId="0" xfId="0" applyFont="1" applyFill="1"/>
    <xf numFmtId="0" fontId="15" fillId="7" borderId="5" xfId="0" applyFont="1" applyFill="1" applyBorder="1" applyAlignment="1">
      <alignment vertical="center"/>
    </xf>
    <xf numFmtId="10" fontId="15" fillId="7" borderId="5" xfId="0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/>
    </xf>
    <xf numFmtId="0" fontId="14" fillId="6" borderId="0" xfId="0" applyFont="1" applyFill="1" applyAlignment="1">
      <alignment vertical="center"/>
    </xf>
    <xf numFmtId="0" fontId="15" fillId="11" borderId="9" xfId="0" applyFont="1" applyFill="1" applyBorder="1" applyAlignment="1">
      <alignment vertical="center"/>
    </xf>
    <xf numFmtId="0" fontId="15" fillId="11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17" fillId="7" borderId="5" xfId="0" applyFont="1" applyFill="1" applyBorder="1" applyAlignment="1">
      <alignment horizontal="center" vertical="center"/>
    </xf>
    <xf numFmtId="168" fontId="17" fillId="7" borderId="5" xfId="1" applyNumberFormat="1" applyFont="1" applyFill="1" applyBorder="1" applyAlignment="1" applyProtection="1">
      <alignment horizontal="center" vertical="center"/>
    </xf>
    <xf numFmtId="0" fontId="19" fillId="0" borderId="5" xfId="0" applyFont="1" applyBorder="1" applyAlignment="1">
      <alignment horizontal="center"/>
    </xf>
    <xf numFmtId="169" fontId="14" fillId="7" borderId="5" xfId="0" applyNumberFormat="1" applyFont="1" applyFill="1" applyBorder="1" applyAlignment="1">
      <alignment horizontal="center"/>
    </xf>
    <xf numFmtId="170" fontId="14" fillId="0" borderId="5" xfId="0" applyNumberFormat="1" applyFont="1" applyBorder="1" applyAlignment="1">
      <alignment horizontal="center"/>
    </xf>
    <xf numFmtId="8" fontId="14" fillId="0" borderId="5" xfId="0" applyNumberFormat="1" applyFont="1" applyBorder="1" applyAlignment="1">
      <alignment horizontal="center"/>
    </xf>
    <xf numFmtId="168" fontId="14" fillId="8" borderId="5" xfId="1" applyNumberFormat="1" applyFont="1" applyFill="1" applyBorder="1" applyAlignment="1" applyProtection="1">
      <alignment horizontal="center"/>
    </xf>
    <xf numFmtId="0" fontId="15" fillId="10" borderId="6" xfId="0" applyFont="1" applyFill="1" applyBorder="1" applyAlignment="1">
      <alignment vertical="center"/>
    </xf>
    <xf numFmtId="0" fontId="15" fillId="10" borderId="7" xfId="0" applyFont="1" applyFill="1" applyBorder="1" applyAlignment="1">
      <alignment vertical="center"/>
    </xf>
    <xf numFmtId="0" fontId="15" fillId="10" borderId="8" xfId="0" applyFont="1" applyFill="1" applyBorder="1" applyAlignment="1">
      <alignment vertical="center"/>
    </xf>
    <xf numFmtId="8" fontId="0" fillId="0" borderId="0" xfId="0" applyNumberFormat="1" applyAlignment="1">
      <alignment horizontal="center" vertical="center" wrapText="1"/>
    </xf>
    <xf numFmtId="8" fontId="0" fillId="0" borderId="0" xfId="0" applyNumberFormat="1"/>
    <xf numFmtId="10" fontId="0" fillId="0" borderId="0" xfId="0" applyNumberFormat="1"/>
    <xf numFmtId="8" fontId="0" fillId="0" borderId="0" xfId="0" applyNumberFormat="1" applyAlignment="1">
      <alignment horizontal="center"/>
    </xf>
    <xf numFmtId="8" fontId="33" fillId="0" borderId="0" xfId="0" applyNumberFormat="1" applyFont="1" applyAlignment="1">
      <alignment vertical="center"/>
    </xf>
    <xf numFmtId="0" fontId="34" fillId="0" borderId="0" xfId="0" applyFont="1"/>
    <xf numFmtId="167" fontId="29" fillId="12" borderId="5" xfId="0" applyNumberFormat="1" applyFont="1" applyFill="1" applyBorder="1" applyAlignment="1">
      <alignment horizontal="center" vertical="center"/>
    </xf>
    <xf numFmtId="8" fontId="8" fillId="8" borderId="3" xfId="0" applyNumberFormat="1" applyFont="1" applyFill="1" applyBorder="1" applyAlignment="1">
      <alignment horizontal="center" vertical="center"/>
    </xf>
    <xf numFmtId="10" fontId="10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vertical="center"/>
    </xf>
    <xf numFmtId="0" fontId="0" fillId="0" borderId="0" xfId="0" applyAlignment="1">
      <alignment horizontal="left"/>
    </xf>
    <xf numFmtId="8" fontId="0" fillId="8" borderId="3" xfId="0" applyNumberFormat="1" applyFill="1" applyBorder="1" applyAlignment="1">
      <alignment horizontal="center"/>
    </xf>
    <xf numFmtId="10" fontId="0" fillId="3" borderId="3" xfId="0" applyNumberFormat="1" applyFill="1" applyBorder="1" applyAlignment="1" applyProtection="1">
      <alignment horizontal="center" vertical="center"/>
      <protection locked="0"/>
    </xf>
    <xf numFmtId="8" fontId="0" fillId="0" borderId="3" xfId="0" applyNumberFormat="1" applyBorder="1" applyAlignment="1">
      <alignment horizontal="center"/>
    </xf>
    <xf numFmtId="10" fontId="8" fillId="3" borderId="11" xfId="3" applyNumberFormat="1" applyFont="1" applyFill="1" applyBorder="1" applyAlignment="1" applyProtection="1">
      <alignment horizontal="center" vertical="center" wrapText="1"/>
      <protection locked="0"/>
    </xf>
    <xf numFmtId="10" fontId="29" fillId="3" borderId="5" xfId="3" applyNumberFormat="1" applyFont="1" applyFill="1" applyBorder="1" applyAlignment="1" applyProtection="1">
      <alignment horizontal="center" vertical="center"/>
      <protection locked="0"/>
    </xf>
    <xf numFmtId="8" fontId="0" fillId="3" borderId="3" xfId="0" applyNumberFormat="1" applyFill="1" applyBorder="1" applyAlignment="1" applyProtection="1">
      <alignment horizontal="center" vertical="center"/>
      <protection locked="0"/>
    </xf>
    <xf numFmtId="10" fontId="1" fillId="3" borderId="3" xfId="3" applyNumberFormat="1" applyFon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9" fontId="0" fillId="8" borderId="0" xfId="3" applyFont="1" applyFill="1" applyAlignment="1">
      <alignment horizontal="center"/>
    </xf>
    <xf numFmtId="0" fontId="15" fillId="7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3" borderId="3" xfId="0" applyFont="1" applyFill="1" applyBorder="1" applyAlignment="1" applyProtection="1">
      <alignment horizontal="left" vertical="center"/>
      <protection locked="0"/>
    </xf>
    <xf numFmtId="8" fontId="0" fillId="3" borderId="3" xfId="0" applyNumberFormat="1" applyFill="1" applyBorder="1" applyAlignment="1" applyProtection="1">
      <alignment horizontal="center" vertical="center"/>
      <protection locked="0"/>
    </xf>
    <xf numFmtId="14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167" fontId="32" fillId="8" borderId="5" xfId="0" applyNumberFormat="1" applyFont="1" applyFill="1" applyBorder="1" applyAlignment="1">
      <alignment horizontal="center" vertical="center"/>
    </xf>
    <xf numFmtId="10" fontId="32" fillId="8" borderId="5" xfId="3" applyNumberFormat="1" applyFont="1" applyFill="1" applyBorder="1" applyAlignment="1" applyProtection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463C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6</xdr:row>
      <xdr:rowOff>73655</xdr:rowOff>
    </xdr:from>
    <xdr:to>
      <xdr:col>5</xdr:col>
      <xdr:colOff>1788795</xdr:colOff>
      <xdr:row>8</xdr:row>
      <xdr:rowOff>123826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5A8AF79-55A6-C4DC-8837-DBA6C44BF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0" y="1092830"/>
          <a:ext cx="1750695" cy="497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60961</xdr:rowOff>
    </xdr:from>
    <xdr:to>
      <xdr:col>5</xdr:col>
      <xdr:colOff>1705197</xdr:colOff>
      <xdr:row>8</xdr:row>
      <xdr:rowOff>99061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096FA9B-6CD6-2B17-ACE6-F6AC250DB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5680" y="1089661"/>
          <a:ext cx="1705197" cy="487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2423883</xdr:colOff>
      <xdr:row>4</xdr:row>
      <xdr:rowOff>167641</xdr:rowOff>
    </xdr:from>
    <xdr:to>
      <xdr:col>5</xdr:col>
      <xdr:colOff>1979922</xdr:colOff>
      <xdr:row>7</xdr:row>
      <xdr:rowOff>182880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80F53ED-A291-21A9-4027-816F3E72D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3543" y="830581"/>
          <a:ext cx="2024919" cy="5791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2448949</xdr:colOff>
      <xdr:row>4</xdr:row>
      <xdr:rowOff>178904</xdr:rowOff>
    </xdr:from>
    <xdr:to>
      <xdr:col>4</xdr:col>
      <xdr:colOff>1854064</xdr:colOff>
      <xdr:row>7</xdr:row>
      <xdr:rowOff>145774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A2C7696-92F1-17DF-33D1-CAF36ECDA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8862" y="848139"/>
          <a:ext cx="1876645" cy="5367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515471</xdr:colOff>
      <xdr:row>6</xdr:row>
      <xdr:rowOff>11206</xdr:rowOff>
    </xdr:from>
    <xdr:to>
      <xdr:col>6</xdr:col>
      <xdr:colOff>19478</xdr:colOff>
      <xdr:row>9</xdr:row>
      <xdr:rowOff>1009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B410406-835F-452C-83B8-3CE1CCB58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8706" y="1154206"/>
          <a:ext cx="1846037" cy="527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DD13B-9C96-469E-B52B-4CC9477B4369}">
  <sheetPr>
    <tabColor theme="7" tint="0.59999389629810485"/>
  </sheetPr>
  <dimension ref="B2:L125"/>
  <sheetViews>
    <sheetView workbookViewId="0"/>
  </sheetViews>
  <sheetFormatPr defaultColWidth="2" defaultRowHeight="15" x14ac:dyDescent="0.3"/>
  <cols>
    <col min="1" max="1" width="2" style="99"/>
    <col min="2" max="2" width="2.42578125" style="99" customWidth="1"/>
    <col min="3" max="3" width="16.5703125" style="99" customWidth="1"/>
    <col min="4" max="12" width="16.5703125" style="102" customWidth="1"/>
    <col min="13" max="230" width="9.140625" style="99" customWidth="1"/>
    <col min="231" max="257" width="2" style="99"/>
    <col min="258" max="258" width="2.42578125" style="99" customWidth="1"/>
    <col min="259" max="259" width="12.42578125" style="99" customWidth="1"/>
    <col min="260" max="260" width="9.140625" style="99" customWidth="1"/>
    <col min="261" max="261" width="9.7109375" style="99" customWidth="1"/>
    <col min="262" max="262" width="8.140625" style="99" customWidth="1"/>
    <col min="263" max="263" width="9.140625" style="99" customWidth="1"/>
    <col min="264" max="264" width="11.140625" style="99" customWidth="1"/>
    <col min="265" max="265" width="4" style="99" customWidth="1"/>
    <col min="266" max="266" width="18.7109375" style="99" customWidth="1"/>
    <col min="267" max="486" width="9.140625" style="99" customWidth="1"/>
    <col min="487" max="513" width="2" style="99"/>
    <col min="514" max="514" width="2.42578125" style="99" customWidth="1"/>
    <col min="515" max="515" width="12.42578125" style="99" customWidth="1"/>
    <col min="516" max="516" width="9.140625" style="99" customWidth="1"/>
    <col min="517" max="517" width="9.7109375" style="99" customWidth="1"/>
    <col min="518" max="518" width="8.140625" style="99" customWidth="1"/>
    <col min="519" max="519" width="9.140625" style="99" customWidth="1"/>
    <col min="520" max="520" width="11.140625" style="99" customWidth="1"/>
    <col min="521" max="521" width="4" style="99" customWidth="1"/>
    <col min="522" max="522" width="18.7109375" style="99" customWidth="1"/>
    <col min="523" max="742" width="9.140625" style="99" customWidth="1"/>
    <col min="743" max="769" width="2" style="99"/>
    <col min="770" max="770" width="2.42578125" style="99" customWidth="1"/>
    <col min="771" max="771" width="12.42578125" style="99" customWidth="1"/>
    <col min="772" max="772" width="9.140625" style="99" customWidth="1"/>
    <col min="773" max="773" width="9.7109375" style="99" customWidth="1"/>
    <col min="774" max="774" width="8.140625" style="99" customWidth="1"/>
    <col min="775" max="775" width="9.140625" style="99" customWidth="1"/>
    <col min="776" max="776" width="11.140625" style="99" customWidth="1"/>
    <col min="777" max="777" width="4" style="99" customWidth="1"/>
    <col min="778" max="778" width="18.7109375" style="99" customWidth="1"/>
    <col min="779" max="998" width="9.140625" style="99" customWidth="1"/>
    <col min="999" max="1025" width="2" style="99"/>
    <col min="1026" max="1026" width="2.42578125" style="99" customWidth="1"/>
    <col min="1027" max="1027" width="12.42578125" style="99" customWidth="1"/>
    <col min="1028" max="1028" width="9.140625" style="99" customWidth="1"/>
    <col min="1029" max="1029" width="9.7109375" style="99" customWidth="1"/>
    <col min="1030" max="1030" width="8.140625" style="99" customWidth="1"/>
    <col min="1031" max="1031" width="9.140625" style="99" customWidth="1"/>
    <col min="1032" max="1032" width="11.140625" style="99" customWidth="1"/>
    <col min="1033" max="1033" width="4" style="99" customWidth="1"/>
    <col min="1034" max="1034" width="18.7109375" style="99" customWidth="1"/>
    <col min="1035" max="1254" width="9.140625" style="99" customWidth="1"/>
    <col min="1255" max="1281" width="2" style="99"/>
    <col min="1282" max="1282" width="2.42578125" style="99" customWidth="1"/>
    <col min="1283" max="1283" width="12.42578125" style="99" customWidth="1"/>
    <col min="1284" max="1284" width="9.140625" style="99" customWidth="1"/>
    <col min="1285" max="1285" width="9.7109375" style="99" customWidth="1"/>
    <col min="1286" max="1286" width="8.140625" style="99" customWidth="1"/>
    <col min="1287" max="1287" width="9.140625" style="99" customWidth="1"/>
    <col min="1288" max="1288" width="11.140625" style="99" customWidth="1"/>
    <col min="1289" max="1289" width="4" style="99" customWidth="1"/>
    <col min="1290" max="1290" width="18.7109375" style="99" customWidth="1"/>
    <col min="1291" max="1510" width="9.140625" style="99" customWidth="1"/>
    <col min="1511" max="1537" width="2" style="99"/>
    <col min="1538" max="1538" width="2.42578125" style="99" customWidth="1"/>
    <col min="1539" max="1539" width="12.42578125" style="99" customWidth="1"/>
    <col min="1540" max="1540" width="9.140625" style="99" customWidth="1"/>
    <col min="1541" max="1541" width="9.7109375" style="99" customWidth="1"/>
    <col min="1542" max="1542" width="8.140625" style="99" customWidth="1"/>
    <col min="1543" max="1543" width="9.140625" style="99" customWidth="1"/>
    <col min="1544" max="1544" width="11.140625" style="99" customWidth="1"/>
    <col min="1545" max="1545" width="4" style="99" customWidth="1"/>
    <col min="1546" max="1546" width="18.7109375" style="99" customWidth="1"/>
    <col min="1547" max="1766" width="9.140625" style="99" customWidth="1"/>
    <col min="1767" max="1793" width="2" style="99"/>
    <col min="1794" max="1794" width="2.42578125" style="99" customWidth="1"/>
    <col min="1795" max="1795" width="12.42578125" style="99" customWidth="1"/>
    <col min="1796" max="1796" width="9.140625" style="99" customWidth="1"/>
    <col min="1797" max="1797" width="9.7109375" style="99" customWidth="1"/>
    <col min="1798" max="1798" width="8.140625" style="99" customWidth="1"/>
    <col min="1799" max="1799" width="9.140625" style="99" customWidth="1"/>
    <col min="1800" max="1800" width="11.140625" style="99" customWidth="1"/>
    <col min="1801" max="1801" width="4" style="99" customWidth="1"/>
    <col min="1802" max="1802" width="18.7109375" style="99" customWidth="1"/>
    <col min="1803" max="2022" width="9.140625" style="99" customWidth="1"/>
    <col min="2023" max="2049" width="2" style="99"/>
    <col min="2050" max="2050" width="2.42578125" style="99" customWidth="1"/>
    <col min="2051" max="2051" width="12.42578125" style="99" customWidth="1"/>
    <col min="2052" max="2052" width="9.140625" style="99" customWidth="1"/>
    <col min="2053" max="2053" width="9.7109375" style="99" customWidth="1"/>
    <col min="2054" max="2054" width="8.140625" style="99" customWidth="1"/>
    <col min="2055" max="2055" width="9.140625" style="99" customWidth="1"/>
    <col min="2056" max="2056" width="11.140625" style="99" customWidth="1"/>
    <col min="2057" max="2057" width="4" style="99" customWidth="1"/>
    <col min="2058" max="2058" width="18.7109375" style="99" customWidth="1"/>
    <col min="2059" max="2278" width="9.140625" style="99" customWidth="1"/>
    <col min="2279" max="2305" width="2" style="99"/>
    <col min="2306" max="2306" width="2.42578125" style="99" customWidth="1"/>
    <col min="2307" max="2307" width="12.42578125" style="99" customWidth="1"/>
    <col min="2308" max="2308" width="9.140625" style="99" customWidth="1"/>
    <col min="2309" max="2309" width="9.7109375" style="99" customWidth="1"/>
    <col min="2310" max="2310" width="8.140625" style="99" customWidth="1"/>
    <col min="2311" max="2311" width="9.140625" style="99" customWidth="1"/>
    <col min="2312" max="2312" width="11.140625" style="99" customWidth="1"/>
    <col min="2313" max="2313" width="4" style="99" customWidth="1"/>
    <col min="2314" max="2314" width="18.7109375" style="99" customWidth="1"/>
    <col min="2315" max="2534" width="9.140625" style="99" customWidth="1"/>
    <col min="2535" max="2561" width="2" style="99"/>
    <col min="2562" max="2562" width="2.42578125" style="99" customWidth="1"/>
    <col min="2563" max="2563" width="12.42578125" style="99" customWidth="1"/>
    <col min="2564" max="2564" width="9.140625" style="99" customWidth="1"/>
    <col min="2565" max="2565" width="9.7109375" style="99" customWidth="1"/>
    <col min="2566" max="2566" width="8.140625" style="99" customWidth="1"/>
    <col min="2567" max="2567" width="9.140625" style="99" customWidth="1"/>
    <col min="2568" max="2568" width="11.140625" style="99" customWidth="1"/>
    <col min="2569" max="2569" width="4" style="99" customWidth="1"/>
    <col min="2570" max="2570" width="18.7109375" style="99" customWidth="1"/>
    <col min="2571" max="2790" width="9.140625" style="99" customWidth="1"/>
    <col min="2791" max="2817" width="2" style="99"/>
    <col min="2818" max="2818" width="2.42578125" style="99" customWidth="1"/>
    <col min="2819" max="2819" width="12.42578125" style="99" customWidth="1"/>
    <col min="2820" max="2820" width="9.140625" style="99" customWidth="1"/>
    <col min="2821" max="2821" width="9.7109375" style="99" customWidth="1"/>
    <col min="2822" max="2822" width="8.140625" style="99" customWidth="1"/>
    <col min="2823" max="2823" width="9.140625" style="99" customWidth="1"/>
    <col min="2824" max="2824" width="11.140625" style="99" customWidth="1"/>
    <col min="2825" max="2825" width="4" style="99" customWidth="1"/>
    <col min="2826" max="2826" width="18.7109375" style="99" customWidth="1"/>
    <col min="2827" max="3046" width="9.140625" style="99" customWidth="1"/>
    <col min="3047" max="3073" width="2" style="99"/>
    <col min="3074" max="3074" width="2.42578125" style="99" customWidth="1"/>
    <col min="3075" max="3075" width="12.42578125" style="99" customWidth="1"/>
    <col min="3076" max="3076" width="9.140625" style="99" customWidth="1"/>
    <col min="3077" max="3077" width="9.7109375" style="99" customWidth="1"/>
    <col min="3078" max="3078" width="8.140625" style="99" customWidth="1"/>
    <col min="3079" max="3079" width="9.140625" style="99" customWidth="1"/>
    <col min="3080" max="3080" width="11.140625" style="99" customWidth="1"/>
    <col min="3081" max="3081" width="4" style="99" customWidth="1"/>
    <col min="3082" max="3082" width="18.7109375" style="99" customWidth="1"/>
    <col min="3083" max="3302" width="9.140625" style="99" customWidth="1"/>
    <col min="3303" max="3329" width="2" style="99"/>
    <col min="3330" max="3330" width="2.42578125" style="99" customWidth="1"/>
    <col min="3331" max="3331" width="12.42578125" style="99" customWidth="1"/>
    <col min="3332" max="3332" width="9.140625" style="99" customWidth="1"/>
    <col min="3333" max="3333" width="9.7109375" style="99" customWidth="1"/>
    <col min="3334" max="3334" width="8.140625" style="99" customWidth="1"/>
    <col min="3335" max="3335" width="9.140625" style="99" customWidth="1"/>
    <col min="3336" max="3336" width="11.140625" style="99" customWidth="1"/>
    <col min="3337" max="3337" width="4" style="99" customWidth="1"/>
    <col min="3338" max="3338" width="18.7109375" style="99" customWidth="1"/>
    <col min="3339" max="3558" width="9.140625" style="99" customWidth="1"/>
    <col min="3559" max="3585" width="2" style="99"/>
    <col min="3586" max="3586" width="2.42578125" style="99" customWidth="1"/>
    <col min="3587" max="3587" width="12.42578125" style="99" customWidth="1"/>
    <col min="3588" max="3588" width="9.140625" style="99" customWidth="1"/>
    <col min="3589" max="3589" width="9.7109375" style="99" customWidth="1"/>
    <col min="3590" max="3590" width="8.140625" style="99" customWidth="1"/>
    <col min="3591" max="3591" width="9.140625" style="99" customWidth="1"/>
    <col min="3592" max="3592" width="11.140625" style="99" customWidth="1"/>
    <col min="3593" max="3593" width="4" style="99" customWidth="1"/>
    <col min="3594" max="3594" width="18.7109375" style="99" customWidth="1"/>
    <col min="3595" max="3814" width="9.140625" style="99" customWidth="1"/>
    <col min="3815" max="3841" width="2" style="99"/>
    <col min="3842" max="3842" width="2.42578125" style="99" customWidth="1"/>
    <col min="3843" max="3843" width="12.42578125" style="99" customWidth="1"/>
    <col min="3844" max="3844" width="9.140625" style="99" customWidth="1"/>
    <col min="3845" max="3845" width="9.7109375" style="99" customWidth="1"/>
    <col min="3846" max="3846" width="8.140625" style="99" customWidth="1"/>
    <col min="3847" max="3847" width="9.140625" style="99" customWidth="1"/>
    <col min="3848" max="3848" width="11.140625" style="99" customWidth="1"/>
    <col min="3849" max="3849" width="4" style="99" customWidth="1"/>
    <col min="3850" max="3850" width="18.7109375" style="99" customWidth="1"/>
    <col min="3851" max="4070" width="9.140625" style="99" customWidth="1"/>
    <col min="4071" max="4097" width="2" style="99"/>
    <col min="4098" max="4098" width="2.42578125" style="99" customWidth="1"/>
    <col min="4099" max="4099" width="12.42578125" style="99" customWidth="1"/>
    <col min="4100" max="4100" width="9.140625" style="99" customWidth="1"/>
    <col min="4101" max="4101" width="9.7109375" style="99" customWidth="1"/>
    <col min="4102" max="4102" width="8.140625" style="99" customWidth="1"/>
    <col min="4103" max="4103" width="9.140625" style="99" customWidth="1"/>
    <col min="4104" max="4104" width="11.140625" style="99" customWidth="1"/>
    <col min="4105" max="4105" width="4" style="99" customWidth="1"/>
    <col min="4106" max="4106" width="18.7109375" style="99" customWidth="1"/>
    <col min="4107" max="4326" width="9.140625" style="99" customWidth="1"/>
    <col min="4327" max="4353" width="2" style="99"/>
    <col min="4354" max="4354" width="2.42578125" style="99" customWidth="1"/>
    <col min="4355" max="4355" width="12.42578125" style="99" customWidth="1"/>
    <col min="4356" max="4356" width="9.140625" style="99" customWidth="1"/>
    <col min="4357" max="4357" width="9.7109375" style="99" customWidth="1"/>
    <col min="4358" max="4358" width="8.140625" style="99" customWidth="1"/>
    <col min="4359" max="4359" width="9.140625" style="99" customWidth="1"/>
    <col min="4360" max="4360" width="11.140625" style="99" customWidth="1"/>
    <col min="4361" max="4361" width="4" style="99" customWidth="1"/>
    <col min="4362" max="4362" width="18.7109375" style="99" customWidth="1"/>
    <col min="4363" max="4582" width="9.140625" style="99" customWidth="1"/>
    <col min="4583" max="4609" width="2" style="99"/>
    <col min="4610" max="4610" width="2.42578125" style="99" customWidth="1"/>
    <col min="4611" max="4611" width="12.42578125" style="99" customWidth="1"/>
    <col min="4612" max="4612" width="9.140625" style="99" customWidth="1"/>
    <col min="4613" max="4613" width="9.7109375" style="99" customWidth="1"/>
    <col min="4614" max="4614" width="8.140625" style="99" customWidth="1"/>
    <col min="4615" max="4615" width="9.140625" style="99" customWidth="1"/>
    <col min="4616" max="4616" width="11.140625" style="99" customWidth="1"/>
    <col min="4617" max="4617" width="4" style="99" customWidth="1"/>
    <col min="4618" max="4618" width="18.7109375" style="99" customWidth="1"/>
    <col min="4619" max="4838" width="9.140625" style="99" customWidth="1"/>
    <col min="4839" max="4865" width="2" style="99"/>
    <col min="4866" max="4866" width="2.42578125" style="99" customWidth="1"/>
    <col min="4867" max="4867" width="12.42578125" style="99" customWidth="1"/>
    <col min="4868" max="4868" width="9.140625" style="99" customWidth="1"/>
    <col min="4869" max="4869" width="9.7109375" style="99" customWidth="1"/>
    <col min="4870" max="4870" width="8.140625" style="99" customWidth="1"/>
    <col min="4871" max="4871" width="9.140625" style="99" customWidth="1"/>
    <col min="4872" max="4872" width="11.140625" style="99" customWidth="1"/>
    <col min="4873" max="4873" width="4" style="99" customWidth="1"/>
    <col min="4874" max="4874" width="18.7109375" style="99" customWidth="1"/>
    <col min="4875" max="5094" width="9.140625" style="99" customWidth="1"/>
    <col min="5095" max="5121" width="2" style="99"/>
    <col min="5122" max="5122" width="2.42578125" style="99" customWidth="1"/>
    <col min="5123" max="5123" width="12.42578125" style="99" customWidth="1"/>
    <col min="5124" max="5124" width="9.140625" style="99" customWidth="1"/>
    <col min="5125" max="5125" width="9.7109375" style="99" customWidth="1"/>
    <col min="5126" max="5126" width="8.140625" style="99" customWidth="1"/>
    <col min="5127" max="5127" width="9.140625" style="99" customWidth="1"/>
    <col min="5128" max="5128" width="11.140625" style="99" customWidth="1"/>
    <col min="5129" max="5129" width="4" style="99" customWidth="1"/>
    <col min="5130" max="5130" width="18.7109375" style="99" customWidth="1"/>
    <col min="5131" max="5350" width="9.140625" style="99" customWidth="1"/>
    <col min="5351" max="5377" width="2" style="99"/>
    <col min="5378" max="5378" width="2.42578125" style="99" customWidth="1"/>
    <col min="5379" max="5379" width="12.42578125" style="99" customWidth="1"/>
    <col min="5380" max="5380" width="9.140625" style="99" customWidth="1"/>
    <col min="5381" max="5381" width="9.7109375" style="99" customWidth="1"/>
    <col min="5382" max="5382" width="8.140625" style="99" customWidth="1"/>
    <col min="5383" max="5383" width="9.140625" style="99" customWidth="1"/>
    <col min="5384" max="5384" width="11.140625" style="99" customWidth="1"/>
    <col min="5385" max="5385" width="4" style="99" customWidth="1"/>
    <col min="5386" max="5386" width="18.7109375" style="99" customWidth="1"/>
    <col min="5387" max="5606" width="9.140625" style="99" customWidth="1"/>
    <col min="5607" max="5633" width="2" style="99"/>
    <col min="5634" max="5634" width="2.42578125" style="99" customWidth="1"/>
    <col min="5635" max="5635" width="12.42578125" style="99" customWidth="1"/>
    <col min="5636" max="5636" width="9.140625" style="99" customWidth="1"/>
    <col min="5637" max="5637" width="9.7109375" style="99" customWidth="1"/>
    <col min="5638" max="5638" width="8.140625" style="99" customWidth="1"/>
    <col min="5639" max="5639" width="9.140625" style="99" customWidth="1"/>
    <col min="5640" max="5640" width="11.140625" style="99" customWidth="1"/>
    <col min="5641" max="5641" width="4" style="99" customWidth="1"/>
    <col min="5642" max="5642" width="18.7109375" style="99" customWidth="1"/>
    <col min="5643" max="5862" width="9.140625" style="99" customWidth="1"/>
    <col min="5863" max="5889" width="2" style="99"/>
    <col min="5890" max="5890" width="2.42578125" style="99" customWidth="1"/>
    <col min="5891" max="5891" width="12.42578125" style="99" customWidth="1"/>
    <col min="5892" max="5892" width="9.140625" style="99" customWidth="1"/>
    <col min="5893" max="5893" width="9.7109375" style="99" customWidth="1"/>
    <col min="5894" max="5894" width="8.140625" style="99" customWidth="1"/>
    <col min="5895" max="5895" width="9.140625" style="99" customWidth="1"/>
    <col min="5896" max="5896" width="11.140625" style="99" customWidth="1"/>
    <col min="5897" max="5897" width="4" style="99" customWidth="1"/>
    <col min="5898" max="5898" width="18.7109375" style="99" customWidth="1"/>
    <col min="5899" max="6118" width="9.140625" style="99" customWidth="1"/>
    <col min="6119" max="6145" width="2" style="99"/>
    <col min="6146" max="6146" width="2.42578125" style="99" customWidth="1"/>
    <col min="6147" max="6147" width="12.42578125" style="99" customWidth="1"/>
    <col min="6148" max="6148" width="9.140625" style="99" customWidth="1"/>
    <col min="6149" max="6149" width="9.7109375" style="99" customWidth="1"/>
    <col min="6150" max="6150" width="8.140625" style="99" customWidth="1"/>
    <col min="6151" max="6151" width="9.140625" style="99" customWidth="1"/>
    <col min="6152" max="6152" width="11.140625" style="99" customWidth="1"/>
    <col min="6153" max="6153" width="4" style="99" customWidth="1"/>
    <col min="6154" max="6154" width="18.7109375" style="99" customWidth="1"/>
    <col min="6155" max="6374" width="9.140625" style="99" customWidth="1"/>
    <col min="6375" max="6401" width="2" style="99"/>
    <col min="6402" max="6402" width="2.42578125" style="99" customWidth="1"/>
    <col min="6403" max="6403" width="12.42578125" style="99" customWidth="1"/>
    <col min="6404" max="6404" width="9.140625" style="99" customWidth="1"/>
    <col min="6405" max="6405" width="9.7109375" style="99" customWidth="1"/>
    <col min="6406" max="6406" width="8.140625" style="99" customWidth="1"/>
    <col min="6407" max="6407" width="9.140625" style="99" customWidth="1"/>
    <col min="6408" max="6408" width="11.140625" style="99" customWidth="1"/>
    <col min="6409" max="6409" width="4" style="99" customWidth="1"/>
    <col min="6410" max="6410" width="18.7109375" style="99" customWidth="1"/>
    <col min="6411" max="6630" width="9.140625" style="99" customWidth="1"/>
    <col min="6631" max="6657" width="2" style="99"/>
    <col min="6658" max="6658" width="2.42578125" style="99" customWidth="1"/>
    <col min="6659" max="6659" width="12.42578125" style="99" customWidth="1"/>
    <col min="6660" max="6660" width="9.140625" style="99" customWidth="1"/>
    <col min="6661" max="6661" width="9.7109375" style="99" customWidth="1"/>
    <col min="6662" max="6662" width="8.140625" style="99" customWidth="1"/>
    <col min="6663" max="6663" width="9.140625" style="99" customWidth="1"/>
    <col min="6664" max="6664" width="11.140625" style="99" customWidth="1"/>
    <col min="6665" max="6665" width="4" style="99" customWidth="1"/>
    <col min="6666" max="6666" width="18.7109375" style="99" customWidth="1"/>
    <col min="6667" max="6886" width="9.140625" style="99" customWidth="1"/>
    <col min="6887" max="6913" width="2" style="99"/>
    <col min="6914" max="6914" width="2.42578125" style="99" customWidth="1"/>
    <col min="6915" max="6915" width="12.42578125" style="99" customWidth="1"/>
    <col min="6916" max="6916" width="9.140625" style="99" customWidth="1"/>
    <col min="6917" max="6917" width="9.7109375" style="99" customWidth="1"/>
    <col min="6918" max="6918" width="8.140625" style="99" customWidth="1"/>
    <col min="6919" max="6919" width="9.140625" style="99" customWidth="1"/>
    <col min="6920" max="6920" width="11.140625" style="99" customWidth="1"/>
    <col min="6921" max="6921" width="4" style="99" customWidth="1"/>
    <col min="6922" max="6922" width="18.7109375" style="99" customWidth="1"/>
    <col min="6923" max="7142" width="9.140625" style="99" customWidth="1"/>
    <col min="7143" max="7169" width="2" style="99"/>
    <col min="7170" max="7170" width="2.42578125" style="99" customWidth="1"/>
    <col min="7171" max="7171" width="12.42578125" style="99" customWidth="1"/>
    <col min="7172" max="7172" width="9.140625" style="99" customWidth="1"/>
    <col min="7173" max="7173" width="9.7109375" style="99" customWidth="1"/>
    <col min="7174" max="7174" width="8.140625" style="99" customWidth="1"/>
    <col min="7175" max="7175" width="9.140625" style="99" customWidth="1"/>
    <col min="7176" max="7176" width="11.140625" style="99" customWidth="1"/>
    <col min="7177" max="7177" width="4" style="99" customWidth="1"/>
    <col min="7178" max="7178" width="18.7109375" style="99" customWidth="1"/>
    <col min="7179" max="7398" width="9.140625" style="99" customWidth="1"/>
    <col min="7399" max="7425" width="2" style="99"/>
    <col min="7426" max="7426" width="2.42578125" style="99" customWidth="1"/>
    <col min="7427" max="7427" width="12.42578125" style="99" customWidth="1"/>
    <col min="7428" max="7428" width="9.140625" style="99" customWidth="1"/>
    <col min="7429" max="7429" width="9.7109375" style="99" customWidth="1"/>
    <col min="7430" max="7430" width="8.140625" style="99" customWidth="1"/>
    <col min="7431" max="7431" width="9.140625" style="99" customWidth="1"/>
    <col min="7432" max="7432" width="11.140625" style="99" customWidth="1"/>
    <col min="7433" max="7433" width="4" style="99" customWidth="1"/>
    <col min="7434" max="7434" width="18.7109375" style="99" customWidth="1"/>
    <col min="7435" max="7654" width="9.140625" style="99" customWidth="1"/>
    <col min="7655" max="7681" width="2" style="99"/>
    <col min="7682" max="7682" width="2.42578125" style="99" customWidth="1"/>
    <col min="7683" max="7683" width="12.42578125" style="99" customWidth="1"/>
    <col min="7684" max="7684" width="9.140625" style="99" customWidth="1"/>
    <col min="7685" max="7685" width="9.7109375" style="99" customWidth="1"/>
    <col min="7686" max="7686" width="8.140625" style="99" customWidth="1"/>
    <col min="7687" max="7687" width="9.140625" style="99" customWidth="1"/>
    <col min="7688" max="7688" width="11.140625" style="99" customWidth="1"/>
    <col min="7689" max="7689" width="4" style="99" customWidth="1"/>
    <col min="7690" max="7690" width="18.7109375" style="99" customWidth="1"/>
    <col min="7691" max="7910" width="9.140625" style="99" customWidth="1"/>
    <col min="7911" max="7937" width="2" style="99"/>
    <col min="7938" max="7938" width="2.42578125" style="99" customWidth="1"/>
    <col min="7939" max="7939" width="12.42578125" style="99" customWidth="1"/>
    <col min="7940" max="7940" width="9.140625" style="99" customWidth="1"/>
    <col min="7941" max="7941" width="9.7109375" style="99" customWidth="1"/>
    <col min="7942" max="7942" width="8.140625" style="99" customWidth="1"/>
    <col min="7943" max="7943" width="9.140625" style="99" customWidth="1"/>
    <col min="7944" max="7944" width="11.140625" style="99" customWidth="1"/>
    <col min="7945" max="7945" width="4" style="99" customWidth="1"/>
    <col min="7946" max="7946" width="18.7109375" style="99" customWidth="1"/>
    <col min="7947" max="8166" width="9.140625" style="99" customWidth="1"/>
    <col min="8167" max="8193" width="2" style="99"/>
    <col min="8194" max="8194" width="2.42578125" style="99" customWidth="1"/>
    <col min="8195" max="8195" width="12.42578125" style="99" customWidth="1"/>
    <col min="8196" max="8196" width="9.140625" style="99" customWidth="1"/>
    <col min="8197" max="8197" width="9.7109375" style="99" customWidth="1"/>
    <col min="8198" max="8198" width="8.140625" style="99" customWidth="1"/>
    <col min="8199" max="8199" width="9.140625" style="99" customWidth="1"/>
    <col min="8200" max="8200" width="11.140625" style="99" customWidth="1"/>
    <col min="8201" max="8201" width="4" style="99" customWidth="1"/>
    <col min="8202" max="8202" width="18.7109375" style="99" customWidth="1"/>
    <col min="8203" max="8422" width="9.140625" style="99" customWidth="1"/>
    <col min="8423" max="8449" width="2" style="99"/>
    <col min="8450" max="8450" width="2.42578125" style="99" customWidth="1"/>
    <col min="8451" max="8451" width="12.42578125" style="99" customWidth="1"/>
    <col min="8452" max="8452" width="9.140625" style="99" customWidth="1"/>
    <col min="8453" max="8453" width="9.7109375" style="99" customWidth="1"/>
    <col min="8454" max="8454" width="8.140625" style="99" customWidth="1"/>
    <col min="8455" max="8455" width="9.140625" style="99" customWidth="1"/>
    <col min="8456" max="8456" width="11.140625" style="99" customWidth="1"/>
    <col min="8457" max="8457" width="4" style="99" customWidth="1"/>
    <col min="8458" max="8458" width="18.7109375" style="99" customWidth="1"/>
    <col min="8459" max="8678" width="9.140625" style="99" customWidth="1"/>
    <col min="8679" max="8705" width="2" style="99"/>
    <col min="8706" max="8706" width="2.42578125" style="99" customWidth="1"/>
    <col min="8707" max="8707" width="12.42578125" style="99" customWidth="1"/>
    <col min="8708" max="8708" width="9.140625" style="99" customWidth="1"/>
    <col min="8709" max="8709" width="9.7109375" style="99" customWidth="1"/>
    <col min="8710" max="8710" width="8.140625" style="99" customWidth="1"/>
    <col min="8711" max="8711" width="9.140625" style="99" customWidth="1"/>
    <col min="8712" max="8712" width="11.140625" style="99" customWidth="1"/>
    <col min="8713" max="8713" width="4" style="99" customWidth="1"/>
    <col min="8714" max="8714" width="18.7109375" style="99" customWidth="1"/>
    <col min="8715" max="8934" width="9.140625" style="99" customWidth="1"/>
    <col min="8935" max="8961" width="2" style="99"/>
    <col min="8962" max="8962" width="2.42578125" style="99" customWidth="1"/>
    <col min="8963" max="8963" width="12.42578125" style="99" customWidth="1"/>
    <col min="8964" max="8964" width="9.140625" style="99" customWidth="1"/>
    <col min="8965" max="8965" width="9.7109375" style="99" customWidth="1"/>
    <col min="8966" max="8966" width="8.140625" style="99" customWidth="1"/>
    <col min="8967" max="8967" width="9.140625" style="99" customWidth="1"/>
    <col min="8968" max="8968" width="11.140625" style="99" customWidth="1"/>
    <col min="8969" max="8969" width="4" style="99" customWidth="1"/>
    <col min="8970" max="8970" width="18.7109375" style="99" customWidth="1"/>
    <col min="8971" max="9190" width="9.140625" style="99" customWidth="1"/>
    <col min="9191" max="9217" width="2" style="99"/>
    <col min="9218" max="9218" width="2.42578125" style="99" customWidth="1"/>
    <col min="9219" max="9219" width="12.42578125" style="99" customWidth="1"/>
    <col min="9220" max="9220" width="9.140625" style="99" customWidth="1"/>
    <col min="9221" max="9221" width="9.7109375" style="99" customWidth="1"/>
    <col min="9222" max="9222" width="8.140625" style="99" customWidth="1"/>
    <col min="9223" max="9223" width="9.140625" style="99" customWidth="1"/>
    <col min="9224" max="9224" width="11.140625" style="99" customWidth="1"/>
    <col min="9225" max="9225" width="4" style="99" customWidth="1"/>
    <col min="9226" max="9226" width="18.7109375" style="99" customWidth="1"/>
    <col min="9227" max="9446" width="9.140625" style="99" customWidth="1"/>
    <col min="9447" max="9473" width="2" style="99"/>
    <col min="9474" max="9474" width="2.42578125" style="99" customWidth="1"/>
    <col min="9475" max="9475" width="12.42578125" style="99" customWidth="1"/>
    <col min="9476" max="9476" width="9.140625" style="99" customWidth="1"/>
    <col min="9477" max="9477" width="9.7109375" style="99" customWidth="1"/>
    <col min="9478" max="9478" width="8.140625" style="99" customWidth="1"/>
    <col min="9479" max="9479" width="9.140625" style="99" customWidth="1"/>
    <col min="9480" max="9480" width="11.140625" style="99" customWidth="1"/>
    <col min="9481" max="9481" width="4" style="99" customWidth="1"/>
    <col min="9482" max="9482" width="18.7109375" style="99" customWidth="1"/>
    <col min="9483" max="9702" width="9.140625" style="99" customWidth="1"/>
    <col min="9703" max="9729" width="2" style="99"/>
    <col min="9730" max="9730" width="2.42578125" style="99" customWidth="1"/>
    <col min="9731" max="9731" width="12.42578125" style="99" customWidth="1"/>
    <col min="9732" max="9732" width="9.140625" style="99" customWidth="1"/>
    <col min="9733" max="9733" width="9.7109375" style="99" customWidth="1"/>
    <col min="9734" max="9734" width="8.140625" style="99" customWidth="1"/>
    <col min="9735" max="9735" width="9.140625" style="99" customWidth="1"/>
    <col min="9736" max="9736" width="11.140625" style="99" customWidth="1"/>
    <col min="9737" max="9737" width="4" style="99" customWidth="1"/>
    <col min="9738" max="9738" width="18.7109375" style="99" customWidth="1"/>
    <col min="9739" max="9958" width="9.140625" style="99" customWidth="1"/>
    <col min="9959" max="9985" width="2" style="99"/>
    <col min="9986" max="9986" width="2.42578125" style="99" customWidth="1"/>
    <col min="9987" max="9987" width="12.42578125" style="99" customWidth="1"/>
    <col min="9988" max="9988" width="9.140625" style="99" customWidth="1"/>
    <col min="9989" max="9989" width="9.7109375" style="99" customWidth="1"/>
    <col min="9990" max="9990" width="8.140625" style="99" customWidth="1"/>
    <col min="9991" max="9991" width="9.140625" style="99" customWidth="1"/>
    <col min="9992" max="9992" width="11.140625" style="99" customWidth="1"/>
    <col min="9993" max="9993" width="4" style="99" customWidth="1"/>
    <col min="9994" max="9994" width="18.7109375" style="99" customWidth="1"/>
    <col min="9995" max="10214" width="9.140625" style="99" customWidth="1"/>
    <col min="10215" max="10241" width="2" style="99"/>
    <col min="10242" max="10242" width="2.42578125" style="99" customWidth="1"/>
    <col min="10243" max="10243" width="12.42578125" style="99" customWidth="1"/>
    <col min="10244" max="10244" width="9.140625" style="99" customWidth="1"/>
    <col min="10245" max="10245" width="9.7109375" style="99" customWidth="1"/>
    <col min="10246" max="10246" width="8.140625" style="99" customWidth="1"/>
    <col min="10247" max="10247" width="9.140625" style="99" customWidth="1"/>
    <col min="10248" max="10248" width="11.140625" style="99" customWidth="1"/>
    <col min="10249" max="10249" width="4" style="99" customWidth="1"/>
    <col min="10250" max="10250" width="18.7109375" style="99" customWidth="1"/>
    <col min="10251" max="10470" width="9.140625" style="99" customWidth="1"/>
    <col min="10471" max="10497" width="2" style="99"/>
    <col min="10498" max="10498" width="2.42578125" style="99" customWidth="1"/>
    <col min="10499" max="10499" width="12.42578125" style="99" customWidth="1"/>
    <col min="10500" max="10500" width="9.140625" style="99" customWidth="1"/>
    <col min="10501" max="10501" width="9.7109375" style="99" customWidth="1"/>
    <col min="10502" max="10502" width="8.140625" style="99" customWidth="1"/>
    <col min="10503" max="10503" width="9.140625" style="99" customWidth="1"/>
    <col min="10504" max="10504" width="11.140625" style="99" customWidth="1"/>
    <col min="10505" max="10505" width="4" style="99" customWidth="1"/>
    <col min="10506" max="10506" width="18.7109375" style="99" customWidth="1"/>
    <col min="10507" max="10726" width="9.140625" style="99" customWidth="1"/>
    <col min="10727" max="10753" width="2" style="99"/>
    <col min="10754" max="10754" width="2.42578125" style="99" customWidth="1"/>
    <col min="10755" max="10755" width="12.42578125" style="99" customWidth="1"/>
    <col min="10756" max="10756" width="9.140625" style="99" customWidth="1"/>
    <col min="10757" max="10757" width="9.7109375" style="99" customWidth="1"/>
    <col min="10758" max="10758" width="8.140625" style="99" customWidth="1"/>
    <col min="10759" max="10759" width="9.140625" style="99" customWidth="1"/>
    <col min="10760" max="10760" width="11.140625" style="99" customWidth="1"/>
    <col min="10761" max="10761" width="4" style="99" customWidth="1"/>
    <col min="10762" max="10762" width="18.7109375" style="99" customWidth="1"/>
    <col min="10763" max="10982" width="9.140625" style="99" customWidth="1"/>
    <col min="10983" max="11009" width="2" style="99"/>
    <col min="11010" max="11010" width="2.42578125" style="99" customWidth="1"/>
    <col min="11011" max="11011" width="12.42578125" style="99" customWidth="1"/>
    <col min="11012" max="11012" width="9.140625" style="99" customWidth="1"/>
    <col min="11013" max="11013" width="9.7109375" style="99" customWidth="1"/>
    <col min="11014" max="11014" width="8.140625" style="99" customWidth="1"/>
    <col min="11015" max="11015" width="9.140625" style="99" customWidth="1"/>
    <col min="11016" max="11016" width="11.140625" style="99" customWidth="1"/>
    <col min="11017" max="11017" width="4" style="99" customWidth="1"/>
    <col min="11018" max="11018" width="18.7109375" style="99" customWidth="1"/>
    <col min="11019" max="11238" width="9.140625" style="99" customWidth="1"/>
    <col min="11239" max="11265" width="2" style="99"/>
    <col min="11266" max="11266" width="2.42578125" style="99" customWidth="1"/>
    <col min="11267" max="11267" width="12.42578125" style="99" customWidth="1"/>
    <col min="11268" max="11268" width="9.140625" style="99" customWidth="1"/>
    <col min="11269" max="11269" width="9.7109375" style="99" customWidth="1"/>
    <col min="11270" max="11270" width="8.140625" style="99" customWidth="1"/>
    <col min="11271" max="11271" width="9.140625" style="99" customWidth="1"/>
    <col min="11272" max="11272" width="11.140625" style="99" customWidth="1"/>
    <col min="11273" max="11273" width="4" style="99" customWidth="1"/>
    <col min="11274" max="11274" width="18.7109375" style="99" customWidth="1"/>
    <col min="11275" max="11494" width="9.140625" style="99" customWidth="1"/>
    <col min="11495" max="11521" width="2" style="99"/>
    <col min="11522" max="11522" width="2.42578125" style="99" customWidth="1"/>
    <col min="11523" max="11523" width="12.42578125" style="99" customWidth="1"/>
    <col min="11524" max="11524" width="9.140625" style="99" customWidth="1"/>
    <col min="11525" max="11525" width="9.7109375" style="99" customWidth="1"/>
    <col min="11526" max="11526" width="8.140625" style="99" customWidth="1"/>
    <col min="11527" max="11527" width="9.140625" style="99" customWidth="1"/>
    <col min="11528" max="11528" width="11.140625" style="99" customWidth="1"/>
    <col min="11529" max="11529" width="4" style="99" customWidth="1"/>
    <col min="11530" max="11530" width="18.7109375" style="99" customWidth="1"/>
    <col min="11531" max="11750" width="9.140625" style="99" customWidth="1"/>
    <col min="11751" max="11777" width="2" style="99"/>
    <col min="11778" max="11778" width="2.42578125" style="99" customWidth="1"/>
    <col min="11779" max="11779" width="12.42578125" style="99" customWidth="1"/>
    <col min="11780" max="11780" width="9.140625" style="99" customWidth="1"/>
    <col min="11781" max="11781" width="9.7109375" style="99" customWidth="1"/>
    <col min="11782" max="11782" width="8.140625" style="99" customWidth="1"/>
    <col min="11783" max="11783" width="9.140625" style="99" customWidth="1"/>
    <col min="11784" max="11784" width="11.140625" style="99" customWidth="1"/>
    <col min="11785" max="11785" width="4" style="99" customWidth="1"/>
    <col min="11786" max="11786" width="18.7109375" style="99" customWidth="1"/>
    <col min="11787" max="12006" width="9.140625" style="99" customWidth="1"/>
    <col min="12007" max="12033" width="2" style="99"/>
    <col min="12034" max="12034" width="2.42578125" style="99" customWidth="1"/>
    <col min="12035" max="12035" width="12.42578125" style="99" customWidth="1"/>
    <col min="12036" max="12036" width="9.140625" style="99" customWidth="1"/>
    <col min="12037" max="12037" width="9.7109375" style="99" customWidth="1"/>
    <col min="12038" max="12038" width="8.140625" style="99" customWidth="1"/>
    <col min="12039" max="12039" width="9.140625" style="99" customWidth="1"/>
    <col min="12040" max="12040" width="11.140625" style="99" customWidth="1"/>
    <col min="12041" max="12041" width="4" style="99" customWidth="1"/>
    <col min="12042" max="12042" width="18.7109375" style="99" customWidth="1"/>
    <col min="12043" max="12262" width="9.140625" style="99" customWidth="1"/>
    <col min="12263" max="12289" width="2" style="99"/>
    <col min="12290" max="12290" width="2.42578125" style="99" customWidth="1"/>
    <col min="12291" max="12291" width="12.42578125" style="99" customWidth="1"/>
    <col min="12292" max="12292" width="9.140625" style="99" customWidth="1"/>
    <col min="12293" max="12293" width="9.7109375" style="99" customWidth="1"/>
    <col min="12294" max="12294" width="8.140625" style="99" customWidth="1"/>
    <col min="12295" max="12295" width="9.140625" style="99" customWidth="1"/>
    <col min="12296" max="12296" width="11.140625" style="99" customWidth="1"/>
    <col min="12297" max="12297" width="4" style="99" customWidth="1"/>
    <col min="12298" max="12298" width="18.7109375" style="99" customWidth="1"/>
    <col min="12299" max="12518" width="9.140625" style="99" customWidth="1"/>
    <col min="12519" max="12545" width="2" style="99"/>
    <col min="12546" max="12546" width="2.42578125" style="99" customWidth="1"/>
    <col min="12547" max="12547" width="12.42578125" style="99" customWidth="1"/>
    <col min="12548" max="12548" width="9.140625" style="99" customWidth="1"/>
    <col min="12549" max="12549" width="9.7109375" style="99" customWidth="1"/>
    <col min="12550" max="12550" width="8.140625" style="99" customWidth="1"/>
    <col min="12551" max="12551" width="9.140625" style="99" customWidth="1"/>
    <col min="12552" max="12552" width="11.140625" style="99" customWidth="1"/>
    <col min="12553" max="12553" width="4" style="99" customWidth="1"/>
    <col min="12554" max="12554" width="18.7109375" style="99" customWidth="1"/>
    <col min="12555" max="12774" width="9.140625" style="99" customWidth="1"/>
    <col min="12775" max="12801" width="2" style="99"/>
    <col min="12802" max="12802" width="2.42578125" style="99" customWidth="1"/>
    <col min="12803" max="12803" width="12.42578125" style="99" customWidth="1"/>
    <col min="12804" max="12804" width="9.140625" style="99" customWidth="1"/>
    <col min="12805" max="12805" width="9.7109375" style="99" customWidth="1"/>
    <col min="12806" max="12806" width="8.140625" style="99" customWidth="1"/>
    <col min="12807" max="12807" width="9.140625" style="99" customWidth="1"/>
    <col min="12808" max="12808" width="11.140625" style="99" customWidth="1"/>
    <col min="12809" max="12809" width="4" style="99" customWidth="1"/>
    <col min="12810" max="12810" width="18.7109375" style="99" customWidth="1"/>
    <col min="12811" max="13030" width="9.140625" style="99" customWidth="1"/>
    <col min="13031" max="13057" width="2" style="99"/>
    <col min="13058" max="13058" width="2.42578125" style="99" customWidth="1"/>
    <col min="13059" max="13059" width="12.42578125" style="99" customWidth="1"/>
    <col min="13060" max="13060" width="9.140625" style="99" customWidth="1"/>
    <col min="13061" max="13061" width="9.7109375" style="99" customWidth="1"/>
    <col min="13062" max="13062" width="8.140625" style="99" customWidth="1"/>
    <col min="13063" max="13063" width="9.140625" style="99" customWidth="1"/>
    <col min="13064" max="13064" width="11.140625" style="99" customWidth="1"/>
    <col min="13065" max="13065" width="4" style="99" customWidth="1"/>
    <col min="13066" max="13066" width="18.7109375" style="99" customWidth="1"/>
    <col min="13067" max="13286" width="9.140625" style="99" customWidth="1"/>
    <col min="13287" max="13313" width="2" style="99"/>
    <col min="13314" max="13314" width="2.42578125" style="99" customWidth="1"/>
    <col min="13315" max="13315" width="12.42578125" style="99" customWidth="1"/>
    <col min="13316" max="13316" width="9.140625" style="99" customWidth="1"/>
    <col min="13317" max="13317" width="9.7109375" style="99" customWidth="1"/>
    <col min="13318" max="13318" width="8.140625" style="99" customWidth="1"/>
    <col min="13319" max="13319" width="9.140625" style="99" customWidth="1"/>
    <col min="13320" max="13320" width="11.140625" style="99" customWidth="1"/>
    <col min="13321" max="13321" width="4" style="99" customWidth="1"/>
    <col min="13322" max="13322" width="18.7109375" style="99" customWidth="1"/>
    <col min="13323" max="13542" width="9.140625" style="99" customWidth="1"/>
    <col min="13543" max="13569" width="2" style="99"/>
    <col min="13570" max="13570" width="2.42578125" style="99" customWidth="1"/>
    <col min="13571" max="13571" width="12.42578125" style="99" customWidth="1"/>
    <col min="13572" max="13572" width="9.140625" style="99" customWidth="1"/>
    <col min="13573" max="13573" width="9.7109375" style="99" customWidth="1"/>
    <col min="13574" max="13574" width="8.140625" style="99" customWidth="1"/>
    <col min="13575" max="13575" width="9.140625" style="99" customWidth="1"/>
    <col min="13576" max="13576" width="11.140625" style="99" customWidth="1"/>
    <col min="13577" max="13577" width="4" style="99" customWidth="1"/>
    <col min="13578" max="13578" width="18.7109375" style="99" customWidth="1"/>
    <col min="13579" max="13798" width="9.140625" style="99" customWidth="1"/>
    <col min="13799" max="13825" width="2" style="99"/>
    <col min="13826" max="13826" width="2.42578125" style="99" customWidth="1"/>
    <col min="13827" max="13827" width="12.42578125" style="99" customWidth="1"/>
    <col min="13828" max="13828" width="9.140625" style="99" customWidth="1"/>
    <col min="13829" max="13829" width="9.7109375" style="99" customWidth="1"/>
    <col min="13830" max="13830" width="8.140625" style="99" customWidth="1"/>
    <col min="13831" max="13831" width="9.140625" style="99" customWidth="1"/>
    <col min="13832" max="13832" width="11.140625" style="99" customWidth="1"/>
    <col min="13833" max="13833" width="4" style="99" customWidth="1"/>
    <col min="13834" max="13834" width="18.7109375" style="99" customWidth="1"/>
    <col min="13835" max="14054" width="9.140625" style="99" customWidth="1"/>
    <col min="14055" max="14081" width="2" style="99"/>
    <col min="14082" max="14082" width="2.42578125" style="99" customWidth="1"/>
    <col min="14083" max="14083" width="12.42578125" style="99" customWidth="1"/>
    <col min="14084" max="14084" width="9.140625" style="99" customWidth="1"/>
    <col min="14085" max="14085" width="9.7109375" style="99" customWidth="1"/>
    <col min="14086" max="14086" width="8.140625" style="99" customWidth="1"/>
    <col min="14087" max="14087" width="9.140625" style="99" customWidth="1"/>
    <col min="14088" max="14088" width="11.140625" style="99" customWidth="1"/>
    <col min="14089" max="14089" width="4" style="99" customWidth="1"/>
    <col min="14090" max="14090" width="18.7109375" style="99" customWidth="1"/>
    <col min="14091" max="14310" width="9.140625" style="99" customWidth="1"/>
    <col min="14311" max="14337" width="2" style="99"/>
    <col min="14338" max="14338" width="2.42578125" style="99" customWidth="1"/>
    <col min="14339" max="14339" width="12.42578125" style="99" customWidth="1"/>
    <col min="14340" max="14340" width="9.140625" style="99" customWidth="1"/>
    <col min="14341" max="14341" width="9.7109375" style="99" customWidth="1"/>
    <col min="14342" max="14342" width="8.140625" style="99" customWidth="1"/>
    <col min="14343" max="14343" width="9.140625" style="99" customWidth="1"/>
    <col min="14344" max="14344" width="11.140625" style="99" customWidth="1"/>
    <col min="14345" max="14345" width="4" style="99" customWidth="1"/>
    <col min="14346" max="14346" width="18.7109375" style="99" customWidth="1"/>
    <col min="14347" max="14566" width="9.140625" style="99" customWidth="1"/>
    <col min="14567" max="14593" width="2" style="99"/>
    <col min="14594" max="14594" width="2.42578125" style="99" customWidth="1"/>
    <col min="14595" max="14595" width="12.42578125" style="99" customWidth="1"/>
    <col min="14596" max="14596" width="9.140625" style="99" customWidth="1"/>
    <col min="14597" max="14597" width="9.7109375" style="99" customWidth="1"/>
    <col min="14598" max="14598" width="8.140625" style="99" customWidth="1"/>
    <col min="14599" max="14599" width="9.140625" style="99" customWidth="1"/>
    <col min="14600" max="14600" width="11.140625" style="99" customWidth="1"/>
    <col min="14601" max="14601" width="4" style="99" customWidth="1"/>
    <col min="14602" max="14602" width="18.7109375" style="99" customWidth="1"/>
    <col min="14603" max="14822" width="9.140625" style="99" customWidth="1"/>
    <col min="14823" max="14849" width="2" style="99"/>
    <col min="14850" max="14850" width="2.42578125" style="99" customWidth="1"/>
    <col min="14851" max="14851" width="12.42578125" style="99" customWidth="1"/>
    <col min="14852" max="14852" width="9.140625" style="99" customWidth="1"/>
    <col min="14853" max="14853" width="9.7109375" style="99" customWidth="1"/>
    <col min="14854" max="14854" width="8.140625" style="99" customWidth="1"/>
    <col min="14855" max="14855" width="9.140625" style="99" customWidth="1"/>
    <col min="14856" max="14856" width="11.140625" style="99" customWidth="1"/>
    <col min="14857" max="14857" width="4" style="99" customWidth="1"/>
    <col min="14858" max="14858" width="18.7109375" style="99" customWidth="1"/>
    <col min="14859" max="15078" width="9.140625" style="99" customWidth="1"/>
    <col min="15079" max="15105" width="2" style="99"/>
    <col min="15106" max="15106" width="2.42578125" style="99" customWidth="1"/>
    <col min="15107" max="15107" width="12.42578125" style="99" customWidth="1"/>
    <col min="15108" max="15108" width="9.140625" style="99" customWidth="1"/>
    <col min="15109" max="15109" width="9.7109375" style="99" customWidth="1"/>
    <col min="15110" max="15110" width="8.140625" style="99" customWidth="1"/>
    <col min="15111" max="15111" width="9.140625" style="99" customWidth="1"/>
    <col min="15112" max="15112" width="11.140625" style="99" customWidth="1"/>
    <col min="15113" max="15113" width="4" style="99" customWidth="1"/>
    <col min="15114" max="15114" width="18.7109375" style="99" customWidth="1"/>
    <col min="15115" max="15334" width="9.140625" style="99" customWidth="1"/>
    <col min="15335" max="15361" width="2" style="99"/>
    <col min="15362" max="15362" width="2.42578125" style="99" customWidth="1"/>
    <col min="15363" max="15363" width="12.42578125" style="99" customWidth="1"/>
    <col min="15364" max="15364" width="9.140625" style="99" customWidth="1"/>
    <col min="15365" max="15365" width="9.7109375" style="99" customWidth="1"/>
    <col min="15366" max="15366" width="8.140625" style="99" customWidth="1"/>
    <col min="15367" max="15367" width="9.140625" style="99" customWidth="1"/>
    <col min="15368" max="15368" width="11.140625" style="99" customWidth="1"/>
    <col min="15369" max="15369" width="4" style="99" customWidth="1"/>
    <col min="15370" max="15370" width="18.7109375" style="99" customWidth="1"/>
    <col min="15371" max="15590" width="9.140625" style="99" customWidth="1"/>
    <col min="15591" max="15617" width="2" style="99"/>
    <col min="15618" max="15618" width="2.42578125" style="99" customWidth="1"/>
    <col min="15619" max="15619" width="12.42578125" style="99" customWidth="1"/>
    <col min="15620" max="15620" width="9.140625" style="99" customWidth="1"/>
    <col min="15621" max="15621" width="9.7109375" style="99" customWidth="1"/>
    <col min="15622" max="15622" width="8.140625" style="99" customWidth="1"/>
    <col min="15623" max="15623" width="9.140625" style="99" customWidth="1"/>
    <col min="15624" max="15624" width="11.140625" style="99" customWidth="1"/>
    <col min="15625" max="15625" width="4" style="99" customWidth="1"/>
    <col min="15626" max="15626" width="18.7109375" style="99" customWidth="1"/>
    <col min="15627" max="15846" width="9.140625" style="99" customWidth="1"/>
    <col min="15847" max="15873" width="2" style="99"/>
    <col min="15874" max="15874" width="2.42578125" style="99" customWidth="1"/>
    <col min="15875" max="15875" width="12.42578125" style="99" customWidth="1"/>
    <col min="15876" max="15876" width="9.140625" style="99" customWidth="1"/>
    <col min="15877" max="15877" width="9.7109375" style="99" customWidth="1"/>
    <col min="15878" max="15878" width="8.140625" style="99" customWidth="1"/>
    <col min="15879" max="15879" width="9.140625" style="99" customWidth="1"/>
    <col min="15880" max="15880" width="11.140625" style="99" customWidth="1"/>
    <col min="15881" max="15881" width="4" style="99" customWidth="1"/>
    <col min="15882" max="15882" width="18.7109375" style="99" customWidth="1"/>
    <col min="15883" max="16102" width="9.140625" style="99" customWidth="1"/>
    <col min="16103" max="16129" width="2" style="99"/>
    <col min="16130" max="16130" width="2.42578125" style="99" customWidth="1"/>
    <col min="16131" max="16131" width="12.42578125" style="99" customWidth="1"/>
    <col min="16132" max="16132" width="9.140625" style="99" customWidth="1"/>
    <col min="16133" max="16133" width="9.7109375" style="99" customWidth="1"/>
    <col min="16134" max="16134" width="8.140625" style="99" customWidth="1"/>
    <col min="16135" max="16135" width="9.140625" style="99" customWidth="1"/>
    <col min="16136" max="16136" width="11.140625" style="99" customWidth="1"/>
    <col min="16137" max="16137" width="4" style="99" customWidth="1"/>
    <col min="16138" max="16138" width="18.7109375" style="99" customWidth="1"/>
    <col min="16139" max="16358" width="9.140625" style="99" customWidth="1"/>
    <col min="16359" max="16384" width="2" style="99"/>
  </cols>
  <sheetData>
    <row r="2" spans="2:12" x14ac:dyDescent="0.3">
      <c r="C2" s="100" t="s">
        <v>34</v>
      </c>
      <c r="D2" s="101">
        <v>4.0899999999999999E-2</v>
      </c>
      <c r="J2" s="137" t="s">
        <v>75</v>
      </c>
      <c r="K2" s="137"/>
      <c r="L2" s="101">
        <v>0.98</v>
      </c>
    </row>
    <row r="3" spans="2:12" ht="3.75" customHeight="1" x14ac:dyDescent="0.3"/>
    <row r="4" spans="2:12" s="103" customFormat="1" ht="18" customHeight="1" x14ac:dyDescent="0.25">
      <c r="C4" s="104" t="s">
        <v>78</v>
      </c>
      <c r="D4" s="105"/>
      <c r="E4" s="105"/>
      <c r="F4" s="105"/>
      <c r="G4" s="105"/>
      <c r="H4" s="105"/>
      <c r="I4" s="105"/>
      <c r="J4" s="105"/>
      <c r="K4" s="105"/>
      <c r="L4" s="105"/>
    </row>
    <row r="5" spans="2:12" s="106" customFormat="1" ht="18" customHeight="1" x14ac:dyDescent="0.25">
      <c r="C5" s="107" t="s">
        <v>35</v>
      </c>
      <c r="D5" s="107" t="s">
        <v>36</v>
      </c>
      <c r="E5" s="108" t="s">
        <v>37</v>
      </c>
      <c r="F5" s="108" t="s">
        <v>38</v>
      </c>
      <c r="G5" s="108" t="s">
        <v>39</v>
      </c>
      <c r="H5" s="108" t="s">
        <v>40</v>
      </c>
      <c r="I5" s="108" t="s">
        <v>41</v>
      </c>
      <c r="J5" s="108" t="s">
        <v>42</v>
      </c>
      <c r="K5" s="108" t="s">
        <v>43</v>
      </c>
      <c r="L5" s="108" t="s">
        <v>44</v>
      </c>
    </row>
    <row r="6" spans="2:12" x14ac:dyDescent="0.3">
      <c r="B6" s="99" t="s">
        <v>11</v>
      </c>
      <c r="C6" s="109">
        <v>0</v>
      </c>
      <c r="D6" s="110">
        <v>3.3720000000000001E-4</v>
      </c>
      <c r="E6" s="111">
        <v>1</v>
      </c>
      <c r="F6" s="111">
        <f>E6*D6</f>
        <v>3.3720000000000001E-4</v>
      </c>
      <c r="G6" s="111">
        <f>0.5+(SUM($E7:E$124)/E6)</f>
        <v>82.385326697514557</v>
      </c>
      <c r="H6" s="111">
        <f>1/(1+$D$2)^C6</f>
        <v>1</v>
      </c>
      <c r="I6" s="111">
        <f>H6*E6</f>
        <v>1</v>
      </c>
      <c r="J6" s="111">
        <f>SUM(I6:$I$125)</f>
        <v>24.293864250347742</v>
      </c>
      <c r="K6" s="112">
        <f>J7/I6</f>
        <v>23.293864250347742</v>
      </c>
      <c r="L6" s="112">
        <f>K6+(11/24)</f>
        <v>23.752197583681074</v>
      </c>
    </row>
    <row r="7" spans="2:12" x14ac:dyDescent="0.3">
      <c r="C7" s="109">
        <v>1</v>
      </c>
      <c r="D7" s="110">
        <v>1.5679999999999999E-4</v>
      </c>
      <c r="E7" s="111">
        <f>E6-F6</f>
        <v>0.99966279999999996</v>
      </c>
      <c r="F7" s="111">
        <f>E7*D7</f>
        <v>1.5674712703999999E-4</v>
      </c>
      <c r="G7" s="111">
        <f>0.5+(SUM($E8:E$124)/E7)</f>
        <v>81.412947743493675</v>
      </c>
      <c r="H7" s="111">
        <f t="shared" ref="H7:H70" si="0">1/(1+$D$2)^C7</f>
        <v>0.96070708041118269</v>
      </c>
      <c r="I7" s="111">
        <f t="shared" ref="I7:I70" si="1">H7*E7</f>
        <v>0.96038312998366804</v>
      </c>
      <c r="J7" s="111">
        <f>SUM(I7:$I$125)</f>
        <v>23.293864250347742</v>
      </c>
      <c r="K7" s="112">
        <f t="shared" ref="K7:K70" si="2">J8/I7</f>
        <v>23.25476200393469</v>
      </c>
      <c r="L7" s="112">
        <f t="shared" ref="L7:L70" si="3">K7+(11/24)</f>
        <v>23.713095337268022</v>
      </c>
    </row>
    <row r="8" spans="2:12" x14ac:dyDescent="0.3">
      <c r="C8" s="109">
        <v>2</v>
      </c>
      <c r="D8" s="110">
        <v>9.4099999999999997E-5</v>
      </c>
      <c r="E8" s="111">
        <f t="shared" ref="E8:E71" si="4">E7-F7</f>
        <v>0.99950605287296002</v>
      </c>
      <c r="F8" s="111">
        <f>E8*D8</f>
        <v>9.4053519575345532E-5</v>
      </c>
      <c r="G8" s="111">
        <f>0.5+(SUM($E9:E$124)/E8)</f>
        <v>80.425636883356958</v>
      </c>
      <c r="H8" s="111">
        <f t="shared" si="0"/>
        <v>0.92295809435217857</v>
      </c>
      <c r="I8" s="111">
        <f t="shared" si="1"/>
        <v>0.92250220185309506</v>
      </c>
      <c r="J8" s="111">
        <f>SUM(I8:$I$125)</f>
        <v>22.333481120364073</v>
      </c>
      <c r="K8" s="112">
        <f t="shared" si="2"/>
        <v>23.209677847382089</v>
      </c>
      <c r="L8" s="112">
        <f t="shared" si="3"/>
        <v>23.668011180715421</v>
      </c>
    </row>
    <row r="9" spans="2:12" x14ac:dyDescent="0.3">
      <c r="C9" s="109">
        <v>3</v>
      </c>
      <c r="D9" s="110">
        <v>6.8800000000000005E-5</v>
      </c>
      <c r="E9" s="111">
        <f t="shared" si="4"/>
        <v>0.99941199935338465</v>
      </c>
      <c r="F9" s="111">
        <f>E9*D9</f>
        <v>6.8759545555512871E-5</v>
      </c>
      <c r="G9" s="111">
        <f>0.5+(SUM($E10:E$124)/E9)</f>
        <v>79.433158593580615</v>
      </c>
      <c r="H9" s="111">
        <f t="shared" si="0"/>
        <v>0.8866923761669504</v>
      </c>
      <c r="I9" s="111">
        <f t="shared" si="1"/>
        <v>0.88617100047641528</v>
      </c>
      <c r="J9" s="111">
        <f>SUM(I9:$I$125)</f>
        <v>21.410978918510981</v>
      </c>
      <c r="K9" s="112">
        <f t="shared" si="2"/>
        <v>23.161227242823564</v>
      </c>
      <c r="L9" s="112">
        <f t="shared" si="3"/>
        <v>23.619560576156896</v>
      </c>
    </row>
    <row r="10" spans="2:12" x14ac:dyDescent="0.3">
      <c r="C10" s="109">
        <v>4</v>
      </c>
      <c r="D10" s="110">
        <v>5.8199999999999998E-5</v>
      </c>
      <c r="E10" s="111">
        <f t="shared" si="4"/>
        <v>0.99934323980782913</v>
      </c>
      <c r="F10" s="111">
        <f t="shared" ref="F10:F73" si="5">E10*D10</f>
        <v>5.8161776556815652E-5</v>
      </c>
      <c r="G10" s="111">
        <f>0.5+(SUM($E11:E$124)/E10)</f>
        <v>78.438589568542938</v>
      </c>
      <c r="H10" s="111">
        <f t="shared" si="0"/>
        <v>0.85185164393020485</v>
      </c>
      <c r="I10" s="111">
        <f t="shared" si="1"/>
        <v>0.8512921816808362</v>
      </c>
      <c r="J10" s="111">
        <f>SUM(I10:$I$125)</f>
        <v>20.524807918034565</v>
      </c>
      <c r="K10" s="112">
        <f t="shared" si="2"/>
        <v>23.110180217454015</v>
      </c>
      <c r="L10" s="112">
        <f t="shared" si="3"/>
        <v>23.568513550787348</v>
      </c>
    </row>
    <row r="11" spans="2:12" x14ac:dyDescent="0.3">
      <c r="C11" s="109">
        <v>5</v>
      </c>
      <c r="D11" s="110">
        <v>5.4299999999999998E-5</v>
      </c>
      <c r="E11" s="111">
        <f>E10-F10</f>
        <v>0.99928507803127231</v>
      </c>
      <c r="F11" s="111">
        <f t="shared" si="5"/>
        <v>5.4261179737098083E-5</v>
      </c>
      <c r="G11" s="111">
        <f>0.5+(SUM($E12:E$124)/E11)</f>
        <v>77.443125858467923</v>
      </c>
      <c r="H11" s="111">
        <f t="shared" si="0"/>
        <v>0.81837990578365349</v>
      </c>
      <c r="I11" s="111">
        <f t="shared" si="1"/>
        <v>0.8177948280102435</v>
      </c>
      <c r="J11" s="111">
        <f>SUM(I11:$I$125)</f>
        <v>19.673515736353732</v>
      </c>
      <c r="K11" s="112">
        <f t="shared" si="2"/>
        <v>23.056786693333436</v>
      </c>
      <c r="L11" s="112">
        <f t="shared" si="3"/>
        <v>23.515120026666768</v>
      </c>
    </row>
    <row r="12" spans="2:12" x14ac:dyDescent="0.3">
      <c r="C12" s="109">
        <v>6</v>
      </c>
      <c r="D12" s="110">
        <v>5.3900000000000002E-5</v>
      </c>
      <c r="E12" s="111">
        <f t="shared" si="4"/>
        <v>0.99923081685153525</v>
      </c>
      <c r="F12" s="111">
        <f t="shared" si="5"/>
        <v>5.3858541028297749E-5</v>
      </c>
      <c r="G12" s="111">
        <f>0.5+(SUM($E13:E$124)/E12)</f>
        <v>76.447304097080391</v>
      </c>
      <c r="H12" s="111">
        <f t="shared" si="0"/>
        <v>0.78622336995259245</v>
      </c>
      <c r="I12" s="111">
        <f t="shared" si="1"/>
        <v>0.78561862018549578</v>
      </c>
      <c r="J12" s="111">
        <f>SUM(I12:$I$125)</f>
        <v>18.855720908343489</v>
      </c>
      <c r="K12" s="112">
        <f t="shared" si="2"/>
        <v>23.001112529501132</v>
      </c>
      <c r="L12" s="112">
        <f t="shared" si="3"/>
        <v>23.459445862834464</v>
      </c>
    </row>
    <row r="13" spans="2:12" x14ac:dyDescent="0.3">
      <c r="C13" s="109">
        <v>7</v>
      </c>
      <c r="D13" s="110">
        <v>5.5500000000000001E-5</v>
      </c>
      <c r="E13" s="111">
        <f t="shared" si="4"/>
        <v>0.9991769583105069</v>
      </c>
      <c r="F13" s="111">
        <f>E13*D13</f>
        <v>5.5454321186233136E-5</v>
      </c>
      <c r="G13" s="111">
        <f>0.5+(SUM($E14:E$124)/E13)</f>
        <v>75.451397877425975</v>
      </c>
      <c r="H13" s="111">
        <f t="shared" si="0"/>
        <v>0.75533035829819639</v>
      </c>
      <c r="I13" s="111">
        <f t="shared" si="1"/>
        <v>0.75470868992397722</v>
      </c>
      <c r="J13" s="111">
        <f>SUM(I13:$I$125)</f>
        <v>18.070102288157997</v>
      </c>
      <c r="K13" s="112">
        <f t="shared" si="2"/>
        <v>22.943148567665528</v>
      </c>
      <c r="L13" s="112">
        <f t="shared" si="3"/>
        <v>23.40148190099886</v>
      </c>
    </row>
    <row r="14" spans="2:12" x14ac:dyDescent="0.3">
      <c r="C14" s="109">
        <v>8</v>
      </c>
      <c r="D14" s="110">
        <v>5.8400000000000003E-5</v>
      </c>
      <c r="E14" s="111">
        <f t="shared" si="4"/>
        <v>0.99912150398932065</v>
      </c>
      <c r="F14" s="111">
        <f t="shared" si="5"/>
        <v>5.8348695832976326E-5</v>
      </c>
      <c r="G14" s="111">
        <f>0.5+(SUM($E15:E$124)/E14)</f>
        <v>74.455557910890036</v>
      </c>
      <c r="H14" s="111">
        <f t="shared" si="0"/>
        <v>0.72565122326659259</v>
      </c>
      <c r="I14" s="111">
        <f t="shared" si="1"/>
        <v>0.72501374156180831</v>
      </c>
      <c r="J14" s="111">
        <f>SUM(I14:$I$125)</f>
        <v>17.315393598234024</v>
      </c>
      <c r="K14" s="112">
        <f t="shared" si="2"/>
        <v>22.882848842193791</v>
      </c>
      <c r="L14" s="112">
        <f t="shared" si="3"/>
        <v>23.341182175527123</v>
      </c>
    </row>
    <row r="15" spans="2:12" x14ac:dyDescent="0.3">
      <c r="C15" s="109">
        <v>9</v>
      </c>
      <c r="D15" s="110">
        <v>6.2399999999999999E-5</v>
      </c>
      <c r="E15" s="111">
        <f t="shared" si="4"/>
        <v>0.99906315529348766</v>
      </c>
      <c r="F15" s="111">
        <f t="shared" si="5"/>
        <v>6.2341540890313622E-5</v>
      </c>
      <c r="G15" s="111">
        <f>0.5+(SUM($E16:E$124)/E15)</f>
        <v>73.459877167716627</v>
      </c>
      <c r="H15" s="111">
        <f t="shared" si="0"/>
        <v>0.69713826810125146</v>
      </c>
      <c r="I15" s="111">
        <f t="shared" si="1"/>
        <v>0.69648515780507358</v>
      </c>
      <c r="J15" s="111">
        <f>SUM(I15:$I$125)</f>
        <v>16.590379856672214</v>
      </c>
      <c r="K15" s="112">
        <f t="shared" si="2"/>
        <v>22.820148456509369</v>
      </c>
      <c r="L15" s="112">
        <f t="shared" si="3"/>
        <v>23.278481789842701</v>
      </c>
    </row>
    <row r="16" spans="2:12" x14ac:dyDescent="0.3">
      <c r="C16" s="109">
        <v>10</v>
      </c>
      <c r="D16" s="110">
        <v>6.7299999999999996E-5</v>
      </c>
      <c r="E16" s="111">
        <f t="shared" si="4"/>
        <v>0.99900081375259731</v>
      </c>
      <c r="F16" s="111">
        <f t="shared" si="5"/>
        <v>6.7232754765549793E-5</v>
      </c>
      <c r="G16" s="111">
        <f>0.5+(SUM($E17:E$124)/E16)</f>
        <v>72.464430148157888</v>
      </c>
      <c r="H16" s="111">
        <f t="shared" si="0"/>
        <v>0.66974567019046161</v>
      </c>
      <c r="I16" s="111">
        <f t="shared" si="1"/>
        <v>0.66907646952754984</v>
      </c>
      <c r="J16" s="111">
        <f>SUM(I16:$I$125)</f>
        <v>15.893894698867134</v>
      </c>
      <c r="K16" s="112">
        <f t="shared" si="2"/>
        <v>22.754974838810536</v>
      </c>
      <c r="L16" s="112">
        <f t="shared" si="3"/>
        <v>23.213308172143869</v>
      </c>
    </row>
    <row r="17" spans="3:12" x14ac:dyDescent="0.3">
      <c r="C17" s="109">
        <v>11</v>
      </c>
      <c r="D17" s="110">
        <v>7.3800000000000005E-5</v>
      </c>
      <c r="E17" s="111">
        <f t="shared" si="4"/>
        <v>0.9989335809978318</v>
      </c>
      <c r="F17" s="111">
        <f t="shared" si="5"/>
        <v>7.3721298277639995E-5</v>
      </c>
      <c r="G17" s="111">
        <f>0.5+(SUM($E18:E$124)/E17)</f>
        <v>71.469273680276558</v>
      </c>
      <c r="H17" s="111">
        <f t="shared" si="0"/>
        <v>0.64342940742670929</v>
      </c>
      <c r="I17" s="111">
        <f t="shared" si="1"/>
        <v>0.64274324208007561</v>
      </c>
      <c r="J17" s="111">
        <f>SUM(I17:$I$125)</f>
        <v>15.224818229339581</v>
      </c>
      <c r="K17" s="112">
        <f t="shared" si="2"/>
        <v>22.687247461472047</v>
      </c>
      <c r="L17" s="112">
        <f t="shared" si="3"/>
        <v>23.14558079480538</v>
      </c>
    </row>
    <row r="18" spans="3:12" x14ac:dyDescent="0.3">
      <c r="C18" s="109">
        <v>12</v>
      </c>
      <c r="D18" s="110">
        <v>8.3100000000000001E-5</v>
      </c>
      <c r="E18" s="111">
        <f t="shared" si="4"/>
        <v>0.99885985969955415</v>
      </c>
      <c r="F18" s="111">
        <f t="shared" si="5"/>
        <v>8.3005254341032944E-5</v>
      </c>
      <c r="G18" s="111">
        <f>0.5+(SUM($E19:E$124)/E18)</f>
        <v>70.474511599232571</v>
      </c>
      <c r="H18" s="111">
        <f t="shared" si="0"/>
        <v>0.61814718745961106</v>
      </c>
      <c r="I18" s="111">
        <f t="shared" si="1"/>
        <v>0.61744241293958113</v>
      </c>
      <c r="J18" s="111">
        <f>SUM(I18:$I$125)</f>
        <v>14.582074987259508</v>
      </c>
      <c r="K18" s="112">
        <f t="shared" si="2"/>
        <v>22.616898809778416</v>
      </c>
      <c r="L18" s="112">
        <f t="shared" si="3"/>
        <v>23.075232143111748</v>
      </c>
    </row>
    <row r="19" spans="3:12" x14ac:dyDescent="0.3">
      <c r="C19" s="109">
        <v>13</v>
      </c>
      <c r="D19" s="110">
        <v>9.7100000000000002E-5</v>
      </c>
      <c r="E19" s="111">
        <f t="shared" si="4"/>
        <v>0.99877685444521314</v>
      </c>
      <c r="F19" s="111">
        <f t="shared" si="5"/>
        <v>9.6981232566630191E-5</v>
      </c>
      <c r="G19" s="111">
        <f>0.5+(SUM($E20:E$124)/E19)</f>
        <v>69.480326964403304</v>
      </c>
      <c r="H19" s="111">
        <f t="shared" si="0"/>
        <v>0.59385837972870703</v>
      </c>
      <c r="I19" s="111">
        <f t="shared" si="1"/>
        <v>0.59313200449136894</v>
      </c>
      <c r="J19" s="111">
        <f>SUM(I19:$I$125)</f>
        <v>13.964632574319927</v>
      </c>
      <c r="K19" s="112">
        <f t="shared" si="2"/>
        <v>22.543886468063846</v>
      </c>
      <c r="L19" s="112">
        <f t="shared" si="3"/>
        <v>23.002219801397178</v>
      </c>
    </row>
    <row r="20" spans="3:12" x14ac:dyDescent="0.3">
      <c r="C20" s="109">
        <v>14</v>
      </c>
      <c r="D20" s="110">
        <v>1.182E-4</v>
      </c>
      <c r="E20" s="111">
        <f t="shared" si="4"/>
        <v>0.99867987321264651</v>
      </c>
      <c r="F20" s="111">
        <f t="shared" si="5"/>
        <v>1.1804396101373481E-4</v>
      </c>
      <c r="G20" s="111">
        <f>0.5+(SUM($E21:E$124)/E20)</f>
        <v>68.487025604589505</v>
      </c>
      <c r="H20" s="111">
        <f t="shared" si="0"/>
        <v>0.57052395016688151</v>
      </c>
      <c r="I20" s="111">
        <f t="shared" si="1"/>
        <v>0.56977078621743948</v>
      </c>
      <c r="J20" s="111">
        <f>SUM(I20:$I$125)</f>
        <v>13.371500569828557</v>
      </c>
      <c r="K20" s="112">
        <f t="shared" si="2"/>
        <v>22.468210187816897</v>
      </c>
      <c r="L20" s="112">
        <f t="shared" si="3"/>
        <v>22.926543521150229</v>
      </c>
    </row>
    <row r="21" spans="3:12" s="102" customFormat="1" x14ac:dyDescent="0.3">
      <c r="C21" s="109">
        <v>15</v>
      </c>
      <c r="D21" s="110">
        <v>1.4870000000000001E-4</v>
      </c>
      <c r="E21" s="111">
        <f t="shared" si="4"/>
        <v>0.99856182925163273</v>
      </c>
      <c r="F21" s="111">
        <f t="shared" si="5"/>
        <v>1.4848614400971781E-4</v>
      </c>
      <c r="G21" s="111">
        <f>0.5+(SUM($E22:E$124)/E21)</f>
        <v>67.495062620991305</v>
      </c>
      <c r="H21" s="111">
        <f t="shared" si="0"/>
        <v>0.54810639846947995</v>
      </c>
      <c r="I21" s="111">
        <f t="shared" si="1"/>
        <v>0.54731812788020817</v>
      </c>
      <c r="J21" s="111">
        <f>SUM(I21:$I$125)</f>
        <v>12.801729783611117</v>
      </c>
      <c r="K21" s="112">
        <f t="shared" si="2"/>
        <v>22.389924673595026</v>
      </c>
      <c r="L21" s="112">
        <f t="shared" si="3"/>
        <v>22.848258006928358</v>
      </c>
    </row>
    <row r="22" spans="3:12" x14ac:dyDescent="0.3">
      <c r="C22" s="109">
        <v>16</v>
      </c>
      <c r="D22" s="110">
        <v>1.9090000000000001E-4</v>
      </c>
      <c r="E22" s="111">
        <f t="shared" si="4"/>
        <v>0.99841334310762297</v>
      </c>
      <c r="F22" s="111">
        <f t="shared" si="5"/>
        <v>1.9059710719924523E-4</v>
      </c>
      <c r="G22" s="111">
        <f>0.5+(SUM($E23:E$124)/E22)</f>
        <v>66.50502626839743</v>
      </c>
      <c r="H22" s="111">
        <f t="shared" si="0"/>
        <v>0.52656969782830232</v>
      </c>
      <c r="I22" s="111">
        <f t="shared" si="1"/>
        <v>0.52573421238792617</v>
      </c>
      <c r="J22" s="111">
        <f>SUM(I22:$I$125)</f>
        <v>12.254411655730911</v>
      </c>
      <c r="K22" s="112">
        <f t="shared" si="2"/>
        <v>22.309138661664058</v>
      </c>
      <c r="L22" s="112">
        <f t="shared" si="3"/>
        <v>22.76747199499739</v>
      </c>
    </row>
    <row r="23" spans="3:12" x14ac:dyDescent="0.3">
      <c r="C23" s="109">
        <v>17</v>
      </c>
      <c r="D23" s="110">
        <v>2.7960000000000002E-4</v>
      </c>
      <c r="E23" s="111">
        <f t="shared" si="4"/>
        <v>0.99822274600042371</v>
      </c>
      <c r="F23" s="111">
        <f t="shared" si="5"/>
        <v>2.791030797817185E-4</v>
      </c>
      <c r="G23" s="111">
        <f>0.5+(SUM($E24:E$124)/E23)</f>
        <v>65.517629033779983</v>
      </c>
      <c r="H23" s="111">
        <f t="shared" si="0"/>
        <v>0.50587923703362703</v>
      </c>
      <c r="I23" s="111">
        <f t="shared" si="1"/>
        <v>0.50498016113630639</v>
      </c>
      <c r="J23" s="111">
        <f>SUM(I23:$I$125)</f>
        <v>11.728677443342987</v>
      </c>
      <c r="K23" s="112">
        <f t="shared" si="2"/>
        <v>22.226016279433857</v>
      </c>
      <c r="L23" s="112">
        <f t="shared" si="3"/>
        <v>22.684349612767189</v>
      </c>
    </row>
    <row r="24" spans="3:12" x14ac:dyDescent="0.3">
      <c r="C24" s="109">
        <v>18</v>
      </c>
      <c r="D24" s="110">
        <v>3.7399999999999998E-4</v>
      </c>
      <c r="E24" s="111">
        <f t="shared" si="4"/>
        <v>0.99794364292064197</v>
      </c>
      <c r="F24" s="111">
        <f t="shared" si="5"/>
        <v>3.732309224523201E-4</v>
      </c>
      <c r="G24" s="111">
        <f>0.5+(SUM($E25:E$124)/E24)</f>
        <v>64.535813047107951</v>
      </c>
      <c r="H24" s="111">
        <f t="shared" si="0"/>
        <v>0.48600176485121238</v>
      </c>
      <c r="I24" s="111">
        <f t="shared" si="1"/>
        <v>0.48500237168148008</v>
      </c>
      <c r="J24" s="111">
        <f>SUM(I24:$I$125)</f>
        <v>11.223697282206679</v>
      </c>
      <c r="K24" s="112">
        <f t="shared" si="2"/>
        <v>22.14153071725125</v>
      </c>
      <c r="L24" s="112">
        <f t="shared" si="3"/>
        <v>22.599864050584582</v>
      </c>
    </row>
    <row r="25" spans="3:12" x14ac:dyDescent="0.3">
      <c r="C25" s="109">
        <v>19</v>
      </c>
      <c r="D25" s="110">
        <v>4.9089999999999995E-4</v>
      </c>
      <c r="E25" s="111">
        <f t="shared" si="4"/>
        <v>0.99757041199818963</v>
      </c>
      <c r="F25" s="111">
        <f t="shared" si="5"/>
        <v>4.8970731524991128E-4</v>
      </c>
      <c r="G25" s="111">
        <f>0.5+(SUM($E26:E$124)/E25)</f>
        <v>63.55977140161216</v>
      </c>
      <c r="H25" s="111">
        <f t="shared" si="0"/>
        <v>0.46690533658489036</v>
      </c>
      <c r="I25" s="111">
        <f t="shared" si="1"/>
        <v>0.46577094898114246</v>
      </c>
      <c r="J25" s="111">
        <f>SUM(I25:$I$125)</f>
        <v>10.738694910525199</v>
      </c>
      <c r="K25" s="112">
        <f t="shared" si="2"/>
        <v>22.055742171158833</v>
      </c>
      <c r="L25" s="112">
        <f t="shared" si="3"/>
        <v>22.514075504492165</v>
      </c>
    </row>
    <row r="26" spans="3:12" x14ac:dyDescent="0.3">
      <c r="C26" s="109">
        <v>20</v>
      </c>
      <c r="D26" s="110">
        <v>6.045E-4</v>
      </c>
      <c r="E26" s="111">
        <f t="shared" si="4"/>
        <v>0.99708070468293974</v>
      </c>
      <c r="F26" s="111">
        <f t="shared" si="5"/>
        <v>6.0273528598083707E-4</v>
      </c>
      <c r="G26" s="111">
        <f>0.5+(SUM($E27:E$124)/E26)</f>
        <v>62.590742647177649</v>
      </c>
      <c r="H26" s="111">
        <f t="shared" si="0"/>
        <v>0.44855926273887053</v>
      </c>
      <c r="I26" s="111">
        <f t="shared" si="1"/>
        <v>0.44724978578373292</v>
      </c>
      <c r="J26" s="111">
        <f>SUM(I26:$I$125)</f>
        <v>10.272923961544054</v>
      </c>
      <c r="K26" s="112">
        <f t="shared" si="2"/>
        <v>21.969097555949443</v>
      </c>
      <c r="L26" s="112">
        <f t="shared" si="3"/>
        <v>22.427430889282775</v>
      </c>
    </row>
    <row r="27" spans="3:12" x14ac:dyDescent="0.3">
      <c r="C27" s="109">
        <v>21</v>
      </c>
      <c r="D27" s="110">
        <v>7.069E-4</v>
      </c>
      <c r="E27" s="111">
        <f t="shared" si="4"/>
        <v>0.99647796939695887</v>
      </c>
      <c r="F27" s="111">
        <f t="shared" si="5"/>
        <v>7.0441027656671022E-4</v>
      </c>
      <c r="G27" s="111">
        <f>0.5+(SUM($E28:E$124)/E27)</f>
        <v>61.628299204046506</v>
      </c>
      <c r="H27" s="111">
        <f t="shared" si="0"/>
        <v>0.43093405969725296</v>
      </c>
      <c r="I27" s="111">
        <f t="shared" si="1"/>
        <v>0.42941629675110649</v>
      </c>
      <c r="J27" s="111">
        <f>SUM(I27:$I$125)</f>
        <v>9.8256741757603194</v>
      </c>
      <c r="K27" s="112">
        <f t="shared" si="2"/>
        <v>21.88146549187762</v>
      </c>
      <c r="L27" s="112">
        <f t="shared" si="3"/>
        <v>22.339798825210952</v>
      </c>
    </row>
    <row r="28" spans="3:12" x14ac:dyDescent="0.3">
      <c r="C28" s="109">
        <v>22</v>
      </c>
      <c r="D28" s="110">
        <v>7.6230000000000004E-4</v>
      </c>
      <c r="E28" s="111">
        <f t="shared" si="4"/>
        <v>0.99577355912039212</v>
      </c>
      <c r="F28" s="111">
        <f t="shared" si="5"/>
        <v>7.590781841174749E-4</v>
      </c>
      <c r="G28" s="111">
        <f>0.5+(SUM($E29:E$124)/E28)</f>
        <v>60.671541366638579</v>
      </c>
      <c r="H28" s="111">
        <f t="shared" si="0"/>
        <v>0.41400140234148608</v>
      </c>
      <c r="I28" s="111">
        <f t="shared" si="1"/>
        <v>0.41225164989041502</v>
      </c>
      <c r="J28" s="111">
        <f>SUM(I28:$I$125)</f>
        <v>9.3962578790092159</v>
      </c>
      <c r="K28" s="112">
        <f t="shared" si="2"/>
        <v>21.792529469577463</v>
      </c>
      <c r="L28" s="112">
        <f t="shared" si="3"/>
        <v>22.250862802910795</v>
      </c>
    </row>
    <row r="29" spans="3:12" x14ac:dyDescent="0.3">
      <c r="C29" s="109">
        <v>23</v>
      </c>
      <c r="D29" s="110">
        <v>7.8169999999999997E-4</v>
      </c>
      <c r="E29" s="111">
        <f t="shared" si="4"/>
        <v>0.99501448093627465</v>
      </c>
      <c r="F29" s="111">
        <f t="shared" si="5"/>
        <v>7.7780281974788586E-4</v>
      </c>
      <c r="G29" s="111">
        <f>0.5+(SUM($E30:E$124)/E29)</f>
        <v>59.717445125057417</v>
      </c>
      <c r="H29" s="111">
        <f t="shared" si="0"/>
        <v>0.3977340785296245</v>
      </c>
      <c r="I29" s="111">
        <f t="shared" si="1"/>
        <v>0.39575116769882185</v>
      </c>
      <c r="J29" s="111">
        <f>SUM(I29:$I$125)</f>
        <v>8.9840062291187994</v>
      </c>
      <c r="K29" s="112">
        <f t="shared" si="2"/>
        <v>21.701149010774088</v>
      </c>
      <c r="L29" s="112">
        <f t="shared" si="3"/>
        <v>22.15948234410742</v>
      </c>
    </row>
    <row r="30" spans="3:12" x14ac:dyDescent="0.3">
      <c r="C30" s="109">
        <v>24</v>
      </c>
      <c r="D30" s="110">
        <v>7.7309999999999998E-4</v>
      </c>
      <c r="E30" s="111">
        <f t="shared" si="4"/>
        <v>0.99423667811652672</v>
      </c>
      <c r="F30" s="111">
        <f t="shared" si="5"/>
        <v>7.686443758518868E-4</v>
      </c>
      <c r="G30" s="111">
        <f>0.5+(SUM($E31:E$124)/E30)</f>
        <v>58.763771615329127</v>
      </c>
      <c r="H30" s="111">
        <f t="shared" si="0"/>
        <v>0.38210594536422759</v>
      </c>
      <c r="I30" s="111">
        <f t="shared" si="1"/>
        <v>0.37990374580750469</v>
      </c>
      <c r="J30" s="111">
        <f>SUM(I30:$I$125)</f>
        <v>8.5882550614199786</v>
      </c>
      <c r="K30" s="112">
        <f t="shared" si="2"/>
        <v>21.606397426182788</v>
      </c>
      <c r="L30" s="112">
        <f t="shared" si="3"/>
        <v>22.06473075951612</v>
      </c>
    </row>
    <row r="31" spans="3:12" x14ac:dyDescent="0.3">
      <c r="C31" s="109">
        <v>25</v>
      </c>
      <c r="D31" s="110">
        <v>7.5440000000000001E-4</v>
      </c>
      <c r="E31" s="111">
        <f t="shared" si="4"/>
        <v>0.99346803374067483</v>
      </c>
      <c r="F31" s="111">
        <f t="shared" si="5"/>
        <v>7.4947228465396505E-4</v>
      </c>
      <c r="G31" s="111">
        <f>0.5+(SUM($E32:E$124)/E31)</f>
        <v>57.808850187409007</v>
      </c>
      <c r="H31" s="111">
        <f t="shared" si="0"/>
        <v>0.36709188717862196</v>
      </c>
      <c r="I31" s="111">
        <f t="shared" si="1"/>
        <v>0.36469405535749921</v>
      </c>
      <c r="J31" s="111">
        <f>SUM(I31:$I$125)</f>
        <v>8.2083513156124699</v>
      </c>
      <c r="K31" s="112">
        <f t="shared" si="2"/>
        <v>21.507499628876747</v>
      </c>
      <c r="L31" s="112">
        <f t="shared" si="3"/>
        <v>21.965832962210079</v>
      </c>
    </row>
    <row r="32" spans="3:12" x14ac:dyDescent="0.3">
      <c r="C32" s="109">
        <v>26</v>
      </c>
      <c r="D32" s="110">
        <v>7.3729999999999998E-4</v>
      </c>
      <c r="E32" s="111">
        <f t="shared" si="4"/>
        <v>0.99271856145602089</v>
      </c>
      <c r="F32" s="111">
        <f t="shared" si="5"/>
        <v>7.3193139536152413E-4</v>
      </c>
      <c r="G32" s="111">
        <f>0.5+(SUM($E33:E$124)/E32)</f>
        <v>56.852116624190295</v>
      </c>
      <c r="H32" s="111">
        <f t="shared" si="0"/>
        <v>0.3526677751740051</v>
      </c>
      <c r="I32" s="111">
        <f t="shared" si="1"/>
        <v>0.35009984644263376</v>
      </c>
      <c r="J32" s="111">
        <f>SUM(I32:$I$125)</f>
        <v>7.8436572602549699</v>
      </c>
      <c r="K32" s="112">
        <f t="shared" si="2"/>
        <v>21.404057985041717</v>
      </c>
      <c r="L32" s="112">
        <f t="shared" si="3"/>
        <v>21.86239131837505</v>
      </c>
    </row>
    <row r="33" spans="3:12" x14ac:dyDescent="0.3">
      <c r="C33" s="109">
        <v>27</v>
      </c>
      <c r="D33" s="110">
        <v>7.2979999999999996E-4</v>
      </c>
      <c r="E33" s="111">
        <f t="shared" si="4"/>
        <v>0.99198663006065935</v>
      </c>
      <c r="F33" s="111">
        <f t="shared" si="5"/>
        <v>7.2395184261826913E-4</v>
      </c>
      <c r="G33" s="111">
        <f>0.5+(SUM($E34:E$124)/E33)</f>
        <v>55.893695696026981</v>
      </c>
      <c r="H33" s="111">
        <f t="shared" si="0"/>
        <v>0.33881042864252592</v>
      </c>
      <c r="I33" s="111">
        <f t="shared" si="1"/>
        <v>0.33609541533850679</v>
      </c>
      <c r="J33" s="111">
        <f>SUM(I33:$I$125)</f>
        <v>7.4935574138123346</v>
      </c>
      <c r="K33" s="112">
        <f t="shared" si="2"/>
        <v>21.295922740466462</v>
      </c>
      <c r="L33" s="112">
        <f t="shared" si="3"/>
        <v>21.754256073799795</v>
      </c>
    </row>
    <row r="34" spans="3:12" x14ac:dyDescent="0.3">
      <c r="C34" s="109">
        <v>28</v>
      </c>
      <c r="D34" s="110">
        <v>7.2579999999999997E-4</v>
      </c>
      <c r="E34" s="111">
        <f t="shared" si="4"/>
        <v>0.99126267821804104</v>
      </c>
      <c r="F34" s="111">
        <f t="shared" si="5"/>
        <v>7.1945845185065419E-4</v>
      </c>
      <c r="G34" s="111">
        <f>0.5+(SUM($E35:E$124)/E34)</f>
        <v>54.934151539820746</v>
      </c>
      <c r="H34" s="111">
        <f t="shared" si="0"/>
        <v>0.32549757771402232</v>
      </c>
      <c r="I34" s="111">
        <f t="shared" si="1"/>
        <v>0.32265360063828674</v>
      </c>
      <c r="J34" s="111">
        <f>SUM(I34:$I$125)</f>
        <v>7.1574619984738277</v>
      </c>
      <c r="K34" s="112">
        <f t="shared" si="2"/>
        <v>21.183115218037671</v>
      </c>
      <c r="L34" s="112">
        <f t="shared" si="3"/>
        <v>21.641448551371003</v>
      </c>
    </row>
    <row r="35" spans="3:12" x14ac:dyDescent="0.3">
      <c r="C35" s="109">
        <v>29</v>
      </c>
      <c r="D35" s="110">
        <v>7.1770000000000004E-4</v>
      </c>
      <c r="E35" s="111">
        <f t="shared" si="4"/>
        <v>0.99054321976619042</v>
      </c>
      <c r="F35" s="111">
        <f t="shared" si="5"/>
        <v>7.1091286882619487E-4</v>
      </c>
      <c r="G35" s="111">
        <f>0.5+(SUM($E36:E$124)/E35)</f>
        <v>53.973688542965228</v>
      </c>
      <c r="H35" s="111">
        <f t="shared" si="0"/>
        <v>0.31270782756655041</v>
      </c>
      <c r="I35" s="111">
        <f t="shared" si="1"/>
        <v>0.30975061836386153</v>
      </c>
      <c r="J35" s="111">
        <f>SUM(I35:$I$125)</f>
        <v>6.8348083978355412</v>
      </c>
      <c r="K35" s="112">
        <f t="shared" si="2"/>
        <v>21.065519784715157</v>
      </c>
      <c r="L35" s="112">
        <f t="shared" si="3"/>
        <v>21.523853118048489</v>
      </c>
    </row>
    <row r="36" spans="3:12" x14ac:dyDescent="0.3">
      <c r="C36" s="109">
        <v>30</v>
      </c>
      <c r="D36" s="110">
        <v>7.2110000000000002E-4</v>
      </c>
      <c r="E36" s="111">
        <f t="shared" si="4"/>
        <v>0.98983230689736423</v>
      </c>
      <c r="F36" s="111">
        <f t="shared" si="5"/>
        <v>7.1376807650368938E-4</v>
      </c>
      <c r="G36" s="111">
        <f>0.5+(SUM($E37:E$124)/E36)</f>
        <v>53.012094172953162</v>
      </c>
      <c r="H36" s="111">
        <f t="shared" si="0"/>
        <v>0.30042062404318415</v>
      </c>
      <c r="I36" s="111">
        <f t="shared" si="1"/>
        <v>0.29736603933621075</v>
      </c>
      <c r="J36" s="111">
        <f>SUM(I36:$I$125)</f>
        <v>6.5250577794716786</v>
      </c>
      <c r="K36" s="112">
        <f t="shared" si="2"/>
        <v>20.942847925866406</v>
      </c>
      <c r="L36" s="112">
        <f t="shared" si="3"/>
        <v>21.401181259199738</v>
      </c>
    </row>
    <row r="37" spans="3:12" x14ac:dyDescent="0.3">
      <c r="C37" s="109">
        <v>31</v>
      </c>
      <c r="D37" s="110">
        <v>7.3419999999999996E-4</v>
      </c>
      <c r="E37" s="111">
        <f t="shared" si="4"/>
        <v>0.98911853882086054</v>
      </c>
      <c r="F37" s="111">
        <f t="shared" si="5"/>
        <v>7.2621083120227576E-4</v>
      </c>
      <c r="G37" s="111">
        <f>0.5+(SUM($E38:E$124)/E37)</f>
        <v>52.049987969277815</v>
      </c>
      <c r="H37" s="111">
        <f t="shared" si="0"/>
        <v>0.28861622061983305</v>
      </c>
      <c r="I37" s="111">
        <f t="shared" si="1"/>
        <v>0.28547565441948841</v>
      </c>
      <c r="J37" s="111">
        <f>SUM(I37:$I$125)</f>
        <v>6.2276917401354694</v>
      </c>
      <c r="K37" s="112">
        <f t="shared" si="2"/>
        <v>20.815141304428963</v>
      </c>
      <c r="L37" s="112">
        <f t="shared" si="3"/>
        <v>21.273474637762295</v>
      </c>
    </row>
    <row r="38" spans="3:12" x14ac:dyDescent="0.3">
      <c r="C38" s="109">
        <v>32</v>
      </c>
      <c r="D38" s="110">
        <v>7.5790000000000005E-4</v>
      </c>
      <c r="E38" s="111">
        <f t="shared" si="4"/>
        <v>0.98839232798965826</v>
      </c>
      <c r="F38" s="111">
        <f t="shared" si="5"/>
        <v>7.4910254538336203E-4</v>
      </c>
      <c r="G38" s="111">
        <f>0.5+(SUM($E39:E$124)/E38)</f>
        <v>51.087863778864254</v>
      </c>
      <c r="H38" s="111">
        <f t="shared" si="0"/>
        <v>0.27727564667098958</v>
      </c>
      <c r="I38" s="111">
        <f t="shared" si="1"/>
        <v>0.27405712190797732</v>
      </c>
      <c r="J38" s="111">
        <f>SUM(I38:$I$125)</f>
        <v>5.942216085715982</v>
      </c>
      <c r="K38" s="112">
        <f t="shared" si="2"/>
        <v>20.682399801714528</v>
      </c>
      <c r="L38" s="112">
        <f t="shared" si="3"/>
        <v>21.14073313504786</v>
      </c>
    </row>
    <row r="39" spans="3:12" x14ac:dyDescent="0.3">
      <c r="C39" s="109">
        <v>33</v>
      </c>
      <c r="D39" s="110">
        <v>7.9409999999999995E-4</v>
      </c>
      <c r="E39" s="111">
        <f t="shared" si="4"/>
        <v>0.98764322544427485</v>
      </c>
      <c r="F39" s="111">
        <f t="shared" si="5"/>
        <v>7.8428748532529866E-4</v>
      </c>
      <c r="G39" s="111">
        <f>0.5+(SUM($E40:E$124)/E39)</f>
        <v>50.126233401158999</v>
      </c>
      <c r="H39" s="111">
        <f t="shared" si="0"/>
        <v>0.26638067698240908</v>
      </c>
      <c r="I39" s="111">
        <f t="shared" si="1"/>
        <v>0.26308907101093598</v>
      </c>
      <c r="J39" s="111">
        <f>SUM(I39:$I$125)</f>
        <v>5.6681589638080041</v>
      </c>
      <c r="K39" s="112">
        <f t="shared" si="2"/>
        <v>20.544638635226288</v>
      </c>
      <c r="L39" s="112">
        <f t="shared" si="3"/>
        <v>21.002971968559621</v>
      </c>
    </row>
    <row r="40" spans="3:12" x14ac:dyDescent="0.3">
      <c r="C40" s="109">
        <v>34</v>
      </c>
      <c r="D40" s="110">
        <v>8.3949999999999997E-4</v>
      </c>
      <c r="E40" s="111">
        <f t="shared" si="4"/>
        <v>0.98685893795894952</v>
      </c>
      <c r="F40" s="111">
        <f t="shared" si="5"/>
        <v>8.2846807841653808E-4</v>
      </c>
      <c r="G40" s="111">
        <f>0.5+(SUM($E41:E$124)/E40)</f>
        <v>49.165672912018437</v>
      </c>
      <c r="H40" s="111">
        <f t="shared" si="0"/>
        <v>0.25591380246172452</v>
      </c>
      <c r="I40" s="111">
        <f t="shared" si="1"/>
        <v>0.25255082330641387</v>
      </c>
      <c r="J40" s="111">
        <f>SUM(I40:$I$125)</f>
        <v>5.4050698927970675</v>
      </c>
      <c r="K40" s="112">
        <f t="shared" si="2"/>
        <v>20.401909611829794</v>
      </c>
      <c r="L40" s="112">
        <f t="shared" si="3"/>
        <v>20.860242945163126</v>
      </c>
    </row>
    <row r="41" spans="3:12" x14ac:dyDescent="0.3">
      <c r="C41" s="109">
        <v>35</v>
      </c>
      <c r="D41" s="110">
        <v>8.8020000000000004E-4</v>
      </c>
      <c r="E41" s="111">
        <f t="shared" si="4"/>
        <v>0.986030469880533</v>
      </c>
      <c r="F41" s="111">
        <f t="shared" si="5"/>
        <v>8.6790401958884516E-4</v>
      </c>
      <c r="G41" s="111">
        <f>0.5+(SUM($E42:E$124)/E41)</f>
        <v>48.206562070876942</v>
      </c>
      <c r="H41" s="111">
        <f t="shared" si="0"/>
        <v>0.2458582019999275</v>
      </c>
      <c r="I41" s="111">
        <f t="shared" si="1"/>
        <v>0.24242367844197152</v>
      </c>
      <c r="J41" s="111">
        <f>SUM(I41:$I$125)</f>
        <v>5.1525190694906531</v>
      </c>
      <c r="K41" s="112">
        <f t="shared" si="2"/>
        <v>20.254190607969029</v>
      </c>
      <c r="L41" s="112">
        <f t="shared" si="3"/>
        <v>20.712523941302361</v>
      </c>
    </row>
    <row r="42" spans="3:12" x14ac:dyDescent="0.3">
      <c r="C42" s="109">
        <v>36</v>
      </c>
      <c r="D42" s="110">
        <v>9.2020000000000003E-4</v>
      </c>
      <c r="E42" s="111">
        <f t="shared" si="4"/>
        <v>0.98516256586094419</v>
      </c>
      <c r="F42" s="111">
        <f t="shared" si="5"/>
        <v>9.0654659310524085E-4</v>
      </c>
      <c r="G42" s="111">
        <f>0.5+(SUM($E43:E$124)/E42)</f>
        <v>47.248590380129521</v>
      </c>
      <c r="H42" s="111">
        <f t="shared" si="0"/>
        <v>0.23619771543849311</v>
      </c>
      <c r="I42" s="111">
        <f t="shared" si="1"/>
        <v>0.23269314739187902</v>
      </c>
      <c r="J42" s="111">
        <f>SUM(I42:$I$125)</f>
        <v>4.9100953910486833</v>
      </c>
      <c r="K42" s="112">
        <f t="shared" si="2"/>
        <v>20.101160245082692</v>
      </c>
      <c r="L42" s="112">
        <f t="shared" si="3"/>
        <v>20.559493578416024</v>
      </c>
    </row>
    <row r="43" spans="3:12" x14ac:dyDescent="0.3">
      <c r="C43" s="109">
        <v>37</v>
      </c>
      <c r="D43" s="110">
        <v>9.5120000000000003E-4</v>
      </c>
      <c r="E43" s="111">
        <f t="shared" si="4"/>
        <v>0.9842560192678389</v>
      </c>
      <c r="F43" s="111">
        <f t="shared" si="5"/>
        <v>9.3622432552756837E-4</v>
      </c>
      <c r="G43" s="111">
        <f>0.5+(SUM($E44:E$124)/E43)</f>
        <v>46.29164805466943</v>
      </c>
      <c r="H43" s="111">
        <f t="shared" si="0"/>
        <v>0.22691681759870605</v>
      </c>
      <c r="I43" s="111">
        <f t="shared" si="1"/>
        <v>0.22334424359462871</v>
      </c>
      <c r="J43" s="111">
        <f>SUM(I43:$I$125)</f>
        <v>4.6774022436568057</v>
      </c>
      <c r="K43" s="112">
        <f t="shared" si="2"/>
        <v>19.942569051147441</v>
      </c>
      <c r="L43" s="112">
        <f t="shared" si="3"/>
        <v>20.400902384480773</v>
      </c>
    </row>
    <row r="44" spans="3:12" x14ac:dyDescent="0.3">
      <c r="C44" s="109">
        <v>38</v>
      </c>
      <c r="D44" s="110">
        <v>9.8759999999999994E-4</v>
      </c>
      <c r="E44" s="111">
        <f t="shared" si="4"/>
        <v>0.98331979494231136</v>
      </c>
      <c r="F44" s="111">
        <f t="shared" si="5"/>
        <v>9.711266294850266E-4</v>
      </c>
      <c r="G44" s="111">
        <f>0.5+(SUM($E45:E$124)/E44)</f>
        <v>45.335246541179401</v>
      </c>
      <c r="H44" s="111">
        <f t="shared" si="0"/>
        <v>0.21800059333144975</v>
      </c>
      <c r="I44" s="111">
        <f t="shared" si="1"/>
        <v>0.21436429873198337</v>
      </c>
      <c r="J44" s="111">
        <f>SUM(I44:$I$125)</f>
        <v>4.4540580000621777</v>
      </c>
      <c r="K44" s="112">
        <f t="shared" si="2"/>
        <v>19.777984143857008</v>
      </c>
      <c r="L44" s="112">
        <f t="shared" si="3"/>
        <v>20.23631747719034</v>
      </c>
    </row>
    <row r="45" spans="3:12" x14ac:dyDescent="0.3">
      <c r="C45" s="109">
        <v>39</v>
      </c>
      <c r="D45" s="110">
        <v>1.0291E-3</v>
      </c>
      <c r="E45" s="111">
        <f t="shared" si="4"/>
        <v>0.9823486683128263</v>
      </c>
      <c r="F45" s="111">
        <f t="shared" si="5"/>
        <v>1.0109350145607295E-3</v>
      </c>
      <c r="G45" s="111">
        <f>0.5+(SUM($E46:E$124)/E45)</f>
        <v>44.379569604120427</v>
      </c>
      <c r="H45" s="111">
        <f t="shared" si="0"/>
        <v>0.20943471354736265</v>
      </c>
      <c r="I45" s="111">
        <f t="shared" si="1"/>
        <v>0.20573791195172994</v>
      </c>
      <c r="J45" s="111">
        <f>SUM(I45:$I$125)</f>
        <v>4.2396937013301939</v>
      </c>
      <c r="K45" s="112">
        <f t="shared" si="2"/>
        <v>19.607255420794338</v>
      </c>
      <c r="L45" s="112">
        <f t="shared" si="3"/>
        <v>20.065588754127671</v>
      </c>
    </row>
    <row r="46" spans="3:12" x14ac:dyDescent="0.3">
      <c r="C46" s="109">
        <v>40</v>
      </c>
      <c r="D46" s="110">
        <v>1.0882999999999999E-3</v>
      </c>
      <c r="E46" s="111">
        <f t="shared" si="4"/>
        <v>0.98133773329826557</v>
      </c>
      <c r="F46" s="111">
        <f t="shared" si="5"/>
        <v>1.0679898551485024E-3</v>
      </c>
      <c r="G46" s="111">
        <f>0.5+(SUM($E47:E$124)/E46)</f>
        <v>43.424772587590326</v>
      </c>
      <c r="H46" s="111">
        <f t="shared" si="0"/>
        <v>0.20120541218883914</v>
      </c>
      <c r="I46" s="111">
        <f t="shared" si="1"/>
        <v>0.19745046312473863</v>
      </c>
      <c r="J46" s="111">
        <f>SUM(I46:$I$125)</f>
        <v>4.0339557893784654</v>
      </c>
      <c r="K46" s="112">
        <f t="shared" si="2"/>
        <v>19.430216903720439</v>
      </c>
      <c r="L46" s="112">
        <f t="shared" si="3"/>
        <v>19.888550237053771</v>
      </c>
    </row>
    <row r="47" spans="3:12" x14ac:dyDescent="0.3">
      <c r="C47" s="109">
        <v>41</v>
      </c>
      <c r="D47" s="110">
        <v>1.1563000000000001E-3</v>
      </c>
      <c r="E47" s="111">
        <f t="shared" si="4"/>
        <v>0.98026974344311701</v>
      </c>
      <c r="F47" s="111">
        <f t="shared" si="5"/>
        <v>1.1334859043432763E-3</v>
      </c>
      <c r="G47" s="111">
        <f>0.5+(SUM($E48:E$124)/E47)</f>
        <v>42.47153851295397</v>
      </c>
      <c r="H47" s="111">
        <f t="shared" si="0"/>
        <v>0.19329946410686821</v>
      </c>
      <c r="I47" s="111">
        <f t="shared" si="1"/>
        <v>0.18948561608773171</v>
      </c>
      <c r="J47" s="111">
        <f>SUM(I47:$I$125)</f>
        <v>3.8365053262537256</v>
      </c>
      <c r="K47" s="112">
        <f t="shared" si="2"/>
        <v>19.246947528077417</v>
      </c>
      <c r="L47" s="112">
        <f t="shared" si="3"/>
        <v>19.705280861410749</v>
      </c>
    </row>
    <row r="48" spans="3:12" x14ac:dyDescent="0.3">
      <c r="C48" s="109">
        <v>42</v>
      </c>
      <c r="D48" s="110">
        <v>1.2443000000000001E-3</v>
      </c>
      <c r="E48" s="111">
        <f t="shared" si="4"/>
        <v>0.97913625753877376</v>
      </c>
      <c r="F48" s="111">
        <f t="shared" si="5"/>
        <v>1.2183392452554962E-3</v>
      </c>
      <c r="G48" s="111">
        <f>0.5+(SUM($E49:E$124)/E48)</f>
        <v>41.52012638509305</v>
      </c>
      <c r="H48" s="111">
        <f t="shared" si="0"/>
        <v>0.18570416380715554</v>
      </c>
      <c r="I48" s="111">
        <f t="shared" si="1"/>
        <v>0.18182967995950569</v>
      </c>
      <c r="J48" s="111">
        <f>SUM(I48:$I$125)</f>
        <v>3.6470197101659942</v>
      </c>
      <c r="K48" s="112">
        <f t="shared" si="2"/>
        <v>19.057339984199512</v>
      </c>
      <c r="L48" s="112">
        <f t="shared" si="3"/>
        <v>19.515673317532844</v>
      </c>
    </row>
    <row r="49" spans="3:12" x14ac:dyDescent="0.3">
      <c r="C49" s="109">
        <v>43</v>
      </c>
      <c r="D49" s="110">
        <v>1.3504999999999999E-3</v>
      </c>
      <c r="E49" s="111">
        <f t="shared" si="4"/>
        <v>0.97791791829351826</v>
      </c>
      <c r="F49" s="111">
        <f t="shared" si="5"/>
        <v>1.3206781486553964E-3</v>
      </c>
      <c r="G49" s="111">
        <f>0.5+(SUM($E50:E$124)/E49)</f>
        <v>40.57123131822231</v>
      </c>
      <c r="H49" s="111">
        <f t="shared" si="0"/>
        <v>0.17840730503137242</v>
      </c>
      <c r="I49" s="111">
        <f t="shared" si="1"/>
        <v>0.17446770034463643</v>
      </c>
      <c r="J49" s="111">
        <f>SUM(I49:$I$125)</f>
        <v>3.4651900302064882</v>
      </c>
      <c r="K49" s="112">
        <f t="shared" si="2"/>
        <v>18.861498852575533</v>
      </c>
      <c r="L49" s="112">
        <f t="shared" si="3"/>
        <v>19.319832185908865</v>
      </c>
    </row>
    <row r="50" spans="3:12" x14ac:dyDescent="0.3">
      <c r="C50" s="109">
        <v>44</v>
      </c>
      <c r="D50" s="110">
        <v>1.4798000000000001E-3</v>
      </c>
      <c r="E50" s="111">
        <f t="shared" si="4"/>
        <v>0.97659724014486282</v>
      </c>
      <c r="F50" s="111">
        <f t="shared" si="5"/>
        <v>1.445168595966368E-3</v>
      </c>
      <c r="G50" s="111">
        <f>0.5+(SUM($E51:E$124)/E50)</f>
        <v>39.625420698876141</v>
      </c>
      <c r="H50" s="111">
        <f t="shared" si="0"/>
        <v>0.17139716114071707</v>
      </c>
      <c r="I50" s="111">
        <f t="shared" si="1"/>
        <v>0.16738599453868863</v>
      </c>
      <c r="J50" s="111">
        <f>SUM(I50:$I$125)</f>
        <v>3.2907223298618518</v>
      </c>
      <c r="K50" s="112">
        <f t="shared" si="2"/>
        <v>18.659484289178408</v>
      </c>
      <c r="L50" s="112">
        <f t="shared" si="3"/>
        <v>19.11781762251174</v>
      </c>
    </row>
    <row r="51" spans="3:12" x14ac:dyDescent="0.3">
      <c r="C51" s="109">
        <v>45</v>
      </c>
      <c r="D51" s="110">
        <v>1.6034000000000001E-3</v>
      </c>
      <c r="E51" s="111">
        <f t="shared" si="4"/>
        <v>0.97515207154889649</v>
      </c>
      <c r="F51" s="111">
        <f t="shared" si="5"/>
        <v>1.5635588315215008E-3</v>
      </c>
      <c r="G51" s="111">
        <f>0.5+(SUM($E52:E$124)/E51)</f>
        <v>38.683404300560106</v>
      </c>
      <c r="H51" s="111">
        <f t="shared" si="0"/>
        <v>0.16466246627026332</v>
      </c>
      <c r="I51" s="111">
        <f t="shared" si="1"/>
        <v>0.16057094508979758</v>
      </c>
      <c r="J51" s="111">
        <f>SUM(I51:$I$125)</f>
        <v>3.1233363353231636</v>
      </c>
      <c r="K51" s="112">
        <f t="shared" si="2"/>
        <v>18.451441439648192</v>
      </c>
      <c r="L51" s="112">
        <f t="shared" si="3"/>
        <v>18.909774772981525</v>
      </c>
    </row>
    <row r="52" spans="3:12" x14ac:dyDescent="0.3">
      <c r="C52" s="109">
        <v>46</v>
      </c>
      <c r="D52" s="110">
        <v>1.7246E-3</v>
      </c>
      <c r="E52" s="111">
        <f t="shared" si="4"/>
        <v>0.97358851271737501</v>
      </c>
      <c r="F52" s="111">
        <f t="shared" si="5"/>
        <v>1.6790507490323848E-3</v>
      </c>
      <c r="G52" s="111">
        <f>0.5+(SUM($E53:E$124)/E52)</f>
        <v>37.744725894058639</v>
      </c>
      <c r="H52" s="111">
        <f t="shared" si="0"/>
        <v>0.15819239722380951</v>
      </c>
      <c r="I52" s="111">
        <f t="shared" si="1"/>
        <v>0.15401430073632491</v>
      </c>
      <c r="J52" s="111">
        <f>SUM(I52:$I$125)</f>
        <v>2.9627653902333653</v>
      </c>
      <c r="K52" s="112">
        <f t="shared" si="2"/>
        <v>18.236949920031581</v>
      </c>
      <c r="L52" s="112">
        <f t="shared" si="3"/>
        <v>18.695283253364913</v>
      </c>
    </row>
    <row r="53" spans="3:12" x14ac:dyDescent="0.3">
      <c r="C53" s="109">
        <v>47</v>
      </c>
      <c r="D53" s="110">
        <v>1.8462999999999999E-3</v>
      </c>
      <c r="E53" s="111">
        <f t="shared" si="4"/>
        <v>0.9719094619683426</v>
      </c>
      <c r="F53" s="111">
        <f t="shared" si="5"/>
        <v>1.7944364396321509E-3</v>
      </c>
      <c r="G53" s="111">
        <f>0.5+(SUM($E54:E$124)/E53)</f>
        <v>36.809069114653759</v>
      </c>
      <c r="H53" s="111">
        <f t="shared" si="0"/>
        <v>0.15197655608013214</v>
      </c>
      <c r="I53" s="111">
        <f t="shared" si="1"/>
        <v>0.14770745285164288</v>
      </c>
      <c r="J53" s="111">
        <f>SUM(I53:$I$125)</f>
        <v>2.8087510894970404</v>
      </c>
      <c r="K53" s="112">
        <f t="shared" si="2"/>
        <v>18.015635536807643</v>
      </c>
      <c r="L53" s="112">
        <f t="shared" si="3"/>
        <v>18.473968870140975</v>
      </c>
    </row>
    <row r="54" spans="3:12" x14ac:dyDescent="0.3">
      <c r="C54" s="109">
        <v>48</v>
      </c>
      <c r="D54" s="110">
        <v>2.0008999999999999E-3</v>
      </c>
      <c r="E54" s="111">
        <f t="shared" si="4"/>
        <v>0.97011502552871043</v>
      </c>
      <c r="F54" s="111">
        <f t="shared" si="5"/>
        <v>1.9411031545803967E-3</v>
      </c>
      <c r="G54" s="111">
        <f>0.5+(SUM($E55:E$124)/E54)</f>
        <v>35.876230549116592</v>
      </c>
      <c r="H54" s="111">
        <f t="shared" si="0"/>
        <v>0.1460049534826901</v>
      </c>
      <c r="I54" s="111">
        <f t="shared" si="1"/>
        <v>0.1416415991751781</v>
      </c>
      <c r="J54" s="111">
        <f>SUM(I54:$I$125)</f>
        <v>2.6610436366453971</v>
      </c>
      <c r="K54" s="112">
        <f t="shared" si="2"/>
        <v>17.787161767033556</v>
      </c>
      <c r="L54" s="112">
        <f t="shared" si="3"/>
        <v>18.245495100366888</v>
      </c>
    </row>
    <row r="55" spans="3:12" x14ac:dyDescent="0.3">
      <c r="C55" s="109">
        <v>49</v>
      </c>
      <c r="D55" s="110">
        <v>2.1789000000000001E-3</v>
      </c>
      <c r="E55" s="111">
        <f t="shared" si="4"/>
        <v>0.96817392237413002</v>
      </c>
      <c r="F55" s="111">
        <f t="shared" si="5"/>
        <v>2.1095541594609922E-3</v>
      </c>
      <c r="G55" s="111">
        <f>0.5+(SUM($E56:E$124)/E55)</f>
        <v>34.947156765087861</v>
      </c>
      <c r="H55" s="111">
        <f t="shared" si="0"/>
        <v>0.14026799258592573</v>
      </c>
      <c r="I55" s="111">
        <f t="shared" si="1"/>
        <v>0.13580381256546112</v>
      </c>
      <c r="J55" s="111">
        <f>SUM(I55:$I$125)</f>
        <v>2.5194020374702197</v>
      </c>
      <c r="K55" s="112">
        <f t="shared" si="2"/>
        <v>17.551776933772018</v>
      </c>
      <c r="L55" s="112">
        <f t="shared" si="3"/>
        <v>18.01011026710535</v>
      </c>
    </row>
    <row r="56" spans="3:12" x14ac:dyDescent="0.3">
      <c r="C56" s="109">
        <v>50</v>
      </c>
      <c r="D56" s="110">
        <v>2.3873000000000002E-3</v>
      </c>
      <c r="E56" s="111">
        <f t="shared" si="4"/>
        <v>0.96606436821466901</v>
      </c>
      <c r="F56" s="111">
        <f t="shared" si="5"/>
        <v>2.3062854662388795E-3</v>
      </c>
      <c r="G56" s="111">
        <f>0.5+(SUM($E57:E$124)/E56)</f>
        <v>34.022377573582943</v>
      </c>
      <c r="H56" s="111">
        <f t="shared" si="0"/>
        <v>0.13475645363236211</v>
      </c>
      <c r="I56" s="111">
        <f t="shared" si="1"/>
        <v>0.13018340824119723</v>
      </c>
      <c r="J56" s="111">
        <f>SUM(I56:$I$125)</f>
        <v>2.3835982249047589</v>
      </c>
      <c r="K56" s="112">
        <f t="shared" si="2"/>
        <v>17.309539265468828</v>
      </c>
      <c r="L56" s="112">
        <f t="shared" si="3"/>
        <v>17.76787259880216</v>
      </c>
    </row>
    <row r="57" spans="3:12" x14ac:dyDescent="0.3">
      <c r="C57" s="109">
        <v>51</v>
      </c>
      <c r="D57" s="110">
        <v>2.6229000000000001E-3</v>
      </c>
      <c r="E57" s="111">
        <f t="shared" si="4"/>
        <v>0.96375808274843011</v>
      </c>
      <c r="F57" s="111">
        <f t="shared" si="5"/>
        <v>2.5278410752408572E-3</v>
      </c>
      <c r="G57" s="111">
        <f>0.5+(SUM($E58:E$124)/E57)</f>
        <v>33.102597053528839</v>
      </c>
      <c r="H57" s="111">
        <f t="shared" si="0"/>
        <v>0.12946147913571154</v>
      </c>
      <c r="I57" s="111">
        <f t="shared" si="1"/>
        <v>0.12476954692160924</v>
      </c>
      <c r="J57" s="111">
        <f>SUM(I57:$I$125)</f>
        <v>2.2534148166635615</v>
      </c>
      <c r="K57" s="112">
        <f t="shared" si="2"/>
        <v>17.060615528878589</v>
      </c>
      <c r="L57" s="112">
        <f t="shared" si="3"/>
        <v>17.518948862211921</v>
      </c>
    </row>
    <row r="58" spans="3:12" x14ac:dyDescent="0.3">
      <c r="C58" s="109">
        <v>52</v>
      </c>
      <c r="D58" s="110">
        <v>2.9034E-3</v>
      </c>
      <c r="E58" s="111">
        <f t="shared" si="4"/>
        <v>0.96123024167318927</v>
      </c>
      <c r="F58" s="111">
        <f t="shared" si="5"/>
        <v>2.7908358836739376E-3</v>
      </c>
      <c r="G58" s="111">
        <f>0.5+(SUM($E59:E$124)/E58)</f>
        <v>32.188335288156146</v>
      </c>
      <c r="H58" s="111">
        <f t="shared" si="0"/>
        <v>0.12437455964618266</v>
      </c>
      <c r="I58" s="111">
        <f t="shared" si="1"/>
        <v>0.11955258802669665</v>
      </c>
      <c r="J58" s="111">
        <f>SUM(I58:$I$125)</f>
        <v>2.1286452697419525</v>
      </c>
      <c r="K58" s="112">
        <f t="shared" si="2"/>
        <v>16.805095689493701</v>
      </c>
      <c r="L58" s="112">
        <f t="shared" si="3"/>
        <v>17.263429022827033</v>
      </c>
    </row>
    <row r="59" spans="3:12" x14ac:dyDescent="0.3">
      <c r="C59" s="109">
        <v>53</v>
      </c>
      <c r="D59" s="110">
        <v>3.2171999999999999E-3</v>
      </c>
      <c r="E59" s="111">
        <f t="shared" si="4"/>
        <v>0.95843940578951536</v>
      </c>
      <c r="F59" s="111">
        <f t="shared" si="5"/>
        <v>3.0834912563060288E-3</v>
      </c>
      <c r="G59" s="111">
        <f>0.5+(SUM($E60:E$124)/E59)</f>
        <v>31.280607102818465</v>
      </c>
      <c r="H59" s="111">
        <f t="shared" si="0"/>
        <v>0.11948752007511064</v>
      </c>
      <c r="I59" s="111">
        <f t="shared" si="1"/>
        <v>0.11452154774005183</v>
      </c>
      <c r="J59" s="111">
        <f>SUM(I59:$I$125)</f>
        <v>2.0090926817152561</v>
      </c>
      <c r="K59" s="112">
        <f t="shared" si="2"/>
        <v>16.54335949314639</v>
      </c>
      <c r="L59" s="112">
        <f t="shared" si="3"/>
        <v>17.001692826479722</v>
      </c>
    </row>
    <row r="60" spans="3:12" x14ac:dyDescent="0.3">
      <c r="C60" s="109">
        <v>54</v>
      </c>
      <c r="D60" s="110">
        <v>3.5536000000000001E-3</v>
      </c>
      <c r="E60" s="111">
        <f t="shared" si="4"/>
        <v>0.95535591453320934</v>
      </c>
      <c r="F60" s="111">
        <f t="shared" si="5"/>
        <v>3.394952777885213E-3</v>
      </c>
      <c r="G60" s="111">
        <f>0.5+(SUM($E61:E$124)/E60)</f>
        <v>30.379954091120418</v>
      </c>
      <c r="H60" s="111">
        <f t="shared" si="0"/>
        <v>0.11479250655693211</v>
      </c>
      <c r="I60" s="111">
        <f t="shared" si="1"/>
        <v>0.10966770008325731</v>
      </c>
      <c r="J60" s="111">
        <f>SUM(I60:$I$125)</f>
        <v>1.8945711339752038</v>
      </c>
      <c r="K60" s="112">
        <f t="shared" si="2"/>
        <v>16.275561833948252</v>
      </c>
      <c r="L60" s="112">
        <f t="shared" si="3"/>
        <v>16.733895167281585</v>
      </c>
    </row>
    <row r="61" spans="3:12" x14ac:dyDescent="0.3">
      <c r="C61" s="109">
        <v>55</v>
      </c>
      <c r="D61" s="110">
        <v>3.9069999999999999E-3</v>
      </c>
      <c r="E61" s="111">
        <f t="shared" si="4"/>
        <v>0.95196096175532408</v>
      </c>
      <c r="F61" s="111">
        <f t="shared" si="5"/>
        <v>3.7193114775780512E-3</v>
      </c>
      <c r="G61" s="111">
        <f>0.5+(SUM($E62:E$124)/E61)</f>
        <v>29.486514167867352</v>
      </c>
      <c r="H61" s="111">
        <f t="shared" si="0"/>
        <v>0.1102819738273918</v>
      </c>
      <c r="I61" s="111">
        <f t="shared" si="1"/>
        <v>0.10498413386899938</v>
      </c>
      <c r="J61" s="111">
        <f>SUM(I61:$I$125)</f>
        <v>1.7849034338919463</v>
      </c>
      <c r="K61" s="112">
        <f t="shared" si="2"/>
        <v>16.001649374172796</v>
      </c>
      <c r="L61" s="112">
        <f t="shared" si="3"/>
        <v>16.459982707506128</v>
      </c>
    </row>
    <row r="62" spans="3:12" x14ac:dyDescent="0.3">
      <c r="C62" s="109">
        <v>56</v>
      </c>
      <c r="D62" s="110">
        <v>4.2981E-3</v>
      </c>
      <c r="E62" s="111">
        <f t="shared" si="4"/>
        <v>0.94824165027774598</v>
      </c>
      <c r="F62" s="111">
        <f t="shared" si="5"/>
        <v>4.0756374370587798E-3</v>
      </c>
      <c r="G62" s="111">
        <f>0.5+(SUM($E63:E$124)/E62)</f>
        <v>28.600208683192587</v>
      </c>
      <c r="H62" s="111">
        <f t="shared" si="0"/>
        <v>0.10594867309769601</v>
      </c>
      <c r="I62" s="111">
        <f t="shared" si="1"/>
        <v>0.10046494462289669</v>
      </c>
      <c r="J62" s="111">
        <f>SUM(I62:$I$125)</f>
        <v>1.6799193000229469</v>
      </c>
      <c r="K62" s="112">
        <f t="shared" si="2"/>
        <v>15.721447529072552</v>
      </c>
      <c r="L62" s="112">
        <f t="shared" si="3"/>
        <v>16.179780862405885</v>
      </c>
    </row>
    <row r="63" spans="3:12" x14ac:dyDescent="0.3">
      <c r="C63" s="109">
        <v>57</v>
      </c>
      <c r="D63" s="110">
        <v>4.7162999999999997E-3</v>
      </c>
      <c r="E63" s="111">
        <f t="shared" si="4"/>
        <v>0.94416601284068724</v>
      </c>
      <c r="F63" s="111">
        <f t="shared" si="5"/>
        <v>4.4529701663605327E-3</v>
      </c>
      <c r="G63" s="111">
        <f>0.5+(SUM($E64:E$124)/E63)</f>
        <v>27.721507544770763</v>
      </c>
      <c r="H63" s="111">
        <f t="shared" si="0"/>
        <v>0.10178564040512636</v>
      </c>
      <c r="I63" s="111">
        <f t="shared" si="1"/>
        <v>9.6102542265744106E-2</v>
      </c>
      <c r="J63" s="111">
        <f>SUM(I63:$I$125)</f>
        <v>1.57945435540005</v>
      </c>
      <c r="K63" s="112">
        <f t="shared" si="2"/>
        <v>15.435094412305144</v>
      </c>
      <c r="L63" s="112">
        <f t="shared" si="3"/>
        <v>15.893427745638478</v>
      </c>
    </row>
    <row r="64" spans="3:12" x14ac:dyDescent="0.3">
      <c r="C64" s="109">
        <v>58</v>
      </c>
      <c r="D64" s="110">
        <v>5.1323000000000002E-3</v>
      </c>
      <c r="E64" s="111">
        <f t="shared" si="4"/>
        <v>0.93971304267432676</v>
      </c>
      <c r="F64" s="111">
        <f t="shared" si="5"/>
        <v>4.8228892489174478E-3</v>
      </c>
      <c r="G64" s="111">
        <f>0.5+(SUM($E65:E$124)/E64)</f>
        <v>26.850500711275352</v>
      </c>
      <c r="H64" s="111">
        <f t="shared" si="0"/>
        <v>9.7786185421391433E-2</v>
      </c>
      <c r="I64" s="111">
        <f t="shared" si="1"/>
        <v>9.1890953833851638E-2</v>
      </c>
      <c r="J64" s="111">
        <f>SUM(I64:$I$125)</f>
        <v>1.4833518131343058</v>
      </c>
      <c r="K64" s="112">
        <f t="shared" si="2"/>
        <v>15.142522753832324</v>
      </c>
      <c r="L64" s="112">
        <f t="shared" si="3"/>
        <v>15.600856087165658</v>
      </c>
    </row>
    <row r="65" spans="3:12" x14ac:dyDescent="0.3">
      <c r="C65" s="109">
        <v>59</v>
      </c>
      <c r="D65" s="110">
        <v>5.5507000000000004E-3</v>
      </c>
      <c r="E65" s="111">
        <f t="shared" si="4"/>
        <v>0.93489015342540926</v>
      </c>
      <c r="F65" s="111">
        <f t="shared" si="5"/>
        <v>5.1892947746184194E-3</v>
      </c>
      <c r="G65" s="111">
        <f>0.5+(SUM($E66:E$124)/E65)</f>
        <v>25.986437052158141</v>
      </c>
      <c r="H65" s="111">
        <f t="shared" si="0"/>
        <v>9.3943880700731536E-2</v>
      </c>
      <c r="I65" s="111">
        <f t="shared" si="1"/>
        <v>8.7827209041685256E-2</v>
      </c>
      <c r="J65" s="111">
        <f>SUM(I65:$I$125)</f>
        <v>1.391460859300454</v>
      </c>
      <c r="K65" s="112">
        <f t="shared" si="2"/>
        <v>14.843163804055617</v>
      </c>
      <c r="L65" s="112">
        <f t="shared" si="3"/>
        <v>15.301497137388951</v>
      </c>
    </row>
    <row r="66" spans="3:12" x14ac:dyDescent="0.3">
      <c r="C66" s="109">
        <v>60</v>
      </c>
      <c r="D66" s="110">
        <v>6.0007999999999997E-3</v>
      </c>
      <c r="E66" s="111">
        <f t="shared" si="4"/>
        <v>0.92970085865079088</v>
      </c>
      <c r="F66" s="111">
        <f t="shared" si="5"/>
        <v>5.5789489125916657E-3</v>
      </c>
      <c r="G66" s="111">
        <f>0.5+(SUM($E67:E$124)/E66)</f>
        <v>25.128694245305564</v>
      </c>
      <c r="H66" s="111">
        <f t="shared" si="0"/>
        <v>9.0252551350496216E-2</v>
      </c>
      <c r="I66" s="111">
        <f t="shared" si="1"/>
        <v>8.3907874485980929E-2</v>
      </c>
      <c r="J66" s="111">
        <f>SUM(I66:$I$125)</f>
        <v>1.3036336502587689</v>
      </c>
      <c r="K66" s="112">
        <f t="shared" si="2"/>
        <v>14.536487585281114</v>
      </c>
      <c r="L66" s="112">
        <f t="shared" si="3"/>
        <v>14.994820918614447</v>
      </c>
    </row>
    <row r="67" spans="3:12" x14ac:dyDescent="0.3">
      <c r="C67" s="109">
        <v>61</v>
      </c>
      <c r="D67" s="110">
        <v>6.5037999999999997E-3</v>
      </c>
      <c r="E67" s="111">
        <f t="shared" si="4"/>
        <v>0.92412190973819919</v>
      </c>
      <c r="F67" s="111">
        <f t="shared" si="5"/>
        <v>6.0103040765552996E-3</v>
      </c>
      <c r="G67" s="111">
        <f>0.5+(SUM($E68:E$124)/E67)</f>
        <v>24.277378337231628</v>
      </c>
      <c r="H67" s="111">
        <f t="shared" si="0"/>
        <v>8.6706265107595576E-2</v>
      </c>
      <c r="I67" s="111">
        <f t="shared" si="1"/>
        <v>8.0127159297497808E-2</v>
      </c>
      <c r="J67" s="111">
        <f>SUM(I67:$I$125)</f>
        <v>1.2197257757727877</v>
      </c>
      <c r="K67" s="112">
        <f t="shared" si="2"/>
        <v>14.222376363601812</v>
      </c>
      <c r="L67" s="112">
        <f t="shared" si="3"/>
        <v>14.680709696935146</v>
      </c>
    </row>
    <row r="68" spans="3:12" x14ac:dyDescent="0.3">
      <c r="C68" s="109">
        <v>62</v>
      </c>
      <c r="D68" s="110">
        <v>7.0974000000000002E-3</v>
      </c>
      <c r="E68" s="111">
        <f t="shared" si="4"/>
        <v>0.91811160566164385</v>
      </c>
      <c r="F68" s="111">
        <f t="shared" si="5"/>
        <v>6.5162053100229515E-3</v>
      </c>
      <c r="G68" s="111">
        <f>0.5+(SUM($E69:E$124)/E68)</f>
        <v>23.433034003785448</v>
      </c>
      <c r="H68" s="111">
        <f t="shared" si="0"/>
        <v>8.3299322804876133E-2</v>
      </c>
      <c r="I68" s="111">
        <f t="shared" si="1"/>
        <v>7.6478075010912416E-2</v>
      </c>
      <c r="J68" s="111">
        <f>SUM(I68:$I$125)</f>
        <v>1.13959861647529</v>
      </c>
      <c r="K68" s="112">
        <f t="shared" si="2"/>
        <v>13.90098458038705</v>
      </c>
      <c r="L68" s="112">
        <f t="shared" si="3"/>
        <v>14.359317913720384</v>
      </c>
    </row>
    <row r="69" spans="3:12" x14ac:dyDescent="0.3">
      <c r="C69" s="109">
        <v>63</v>
      </c>
      <c r="D69" s="110">
        <v>7.8021000000000002E-3</v>
      </c>
      <c r="E69" s="111">
        <f t="shared" si="4"/>
        <v>0.9115954003516209</v>
      </c>
      <c r="F69" s="111">
        <f t="shared" si="5"/>
        <v>7.1123584730833815E-3</v>
      </c>
      <c r="G69" s="111">
        <f>0.5+(SUM($E70:E$124)/E69)</f>
        <v>22.59696238461401</v>
      </c>
      <c r="H69" s="111">
        <f t="shared" si="0"/>
        <v>8.0026249212101219E-2</v>
      </c>
      <c r="I69" s="111">
        <f t="shared" si="1"/>
        <v>7.2951560689144004E-2</v>
      </c>
      <c r="J69" s="111">
        <f>SUM(I69:$I$125)</f>
        <v>1.0631205414643776</v>
      </c>
      <c r="K69" s="112">
        <f t="shared" si="2"/>
        <v>13.572965011598191</v>
      </c>
      <c r="L69" s="112">
        <f t="shared" si="3"/>
        <v>14.031298344931525</v>
      </c>
    </row>
    <row r="70" spans="3:12" x14ac:dyDescent="0.3">
      <c r="C70" s="109">
        <v>64</v>
      </c>
      <c r="D70" s="110">
        <v>8.6712999999999998E-3</v>
      </c>
      <c r="E70" s="111">
        <f t="shared" si="4"/>
        <v>0.90448304187853756</v>
      </c>
      <c r="F70" s="111">
        <f t="shared" si="5"/>
        <v>7.8430438010413626E-3</v>
      </c>
      <c r="G70" s="111">
        <f>0.5+(SUM($E71:E$124)/E70)</f>
        <v>21.770720775173995</v>
      </c>
      <c r="H70" s="111">
        <f t="shared" si="0"/>
        <v>7.6881784236815451E-2</v>
      </c>
      <c r="I70" s="111">
        <f t="shared" si="1"/>
        <v>6.953827007156424E-2</v>
      </c>
      <c r="J70" s="111">
        <f>SUM(I70:$I$125)</f>
        <v>0.99016898077523363</v>
      </c>
      <c r="K70" s="112">
        <f t="shared" si="2"/>
        <v>13.239194903126242</v>
      </c>
      <c r="L70" s="112">
        <f t="shared" si="3"/>
        <v>13.697528236459576</v>
      </c>
    </row>
    <row r="71" spans="3:12" x14ac:dyDescent="0.3">
      <c r="C71" s="109">
        <v>65</v>
      </c>
      <c r="D71" s="110">
        <v>9.5832999999999995E-3</v>
      </c>
      <c r="E71" s="111">
        <f t="shared" si="4"/>
        <v>0.89663999807749617</v>
      </c>
      <c r="F71" s="111">
        <f t="shared" si="5"/>
        <v>8.5927700935760683E-3</v>
      </c>
      <c r="G71" s="111">
        <f>0.5+(SUM($E72:E$124)/E71)</f>
        <v>20.956778942417383</v>
      </c>
      <c r="H71" s="111">
        <f t="shared" ref="H71:H123" si="6">1/(1+$D$2)^C71</f>
        <v>7.3860874470953464E-2</v>
      </c>
      <c r="I71" s="111">
        <f t="shared" ref="I71:I124" si="7">H71*E71</f>
        <v>6.6226614343637899E-2</v>
      </c>
      <c r="J71" s="111">
        <f>SUM(I71:$I$125)</f>
        <v>0.92063071070366942</v>
      </c>
      <c r="K71" s="112">
        <f t="shared" ref="K71:K124" si="8">J72/I71</f>
        <v>12.901219620358116</v>
      </c>
      <c r="L71" s="112">
        <f t="shared" ref="L71:L124" si="9">K71+(11/24)</f>
        <v>13.35955295369145</v>
      </c>
    </row>
    <row r="72" spans="3:12" x14ac:dyDescent="0.3">
      <c r="C72" s="109">
        <v>66</v>
      </c>
      <c r="D72" s="110">
        <v>1.05349E-2</v>
      </c>
      <c r="E72" s="111">
        <f t="shared" ref="E72:E124" si="10">E71-F71</f>
        <v>0.88804722798392011</v>
      </c>
      <c r="F72" s="111">
        <f t="shared" si="5"/>
        <v>9.3554887420877995E-3</v>
      </c>
      <c r="G72" s="111">
        <f>0.5+(SUM($E73:E$124)/E72)</f>
        <v>20.15471931401942</v>
      </c>
      <c r="H72" s="111">
        <f t="shared" si="6"/>
        <v>7.0958665069606547E-2</v>
      </c>
      <c r="I72" s="111">
        <f t="shared" si="7"/>
        <v>6.3014645816503512E-2</v>
      </c>
      <c r="J72" s="111">
        <f>SUM(I72:$I$125)</f>
        <v>0.85440409636003156</v>
      </c>
      <c r="K72" s="112">
        <f t="shared" si="8"/>
        <v>12.558817720693488</v>
      </c>
      <c r="L72" s="112">
        <f t="shared" si="9"/>
        <v>13.017151054026822</v>
      </c>
    </row>
    <row r="73" spans="3:12" x14ac:dyDescent="0.3">
      <c r="C73" s="109">
        <v>67</v>
      </c>
      <c r="D73" s="110">
        <v>1.14564E-2</v>
      </c>
      <c r="E73" s="111">
        <f t="shared" si="10"/>
        <v>0.8786917392418323</v>
      </c>
      <c r="F73" s="111">
        <f t="shared" si="5"/>
        <v>1.0066644041450128E-2</v>
      </c>
      <c r="G73" s="111">
        <f>0.5+(SUM($E74:E$124)/E73)</f>
        <v>19.36398440330985</v>
      </c>
      <c r="H73" s="111">
        <f t="shared" si="6"/>
        <v>6.8170491948896683E-2</v>
      </c>
      <c r="I73" s="111">
        <f t="shared" si="7"/>
        <v>5.9900848135547351E-2</v>
      </c>
      <c r="J73" s="111">
        <f>SUM(I73:$I$125)</f>
        <v>0.79138945054352805</v>
      </c>
      <c r="K73" s="112">
        <f t="shared" si="8"/>
        <v>12.211656849210598</v>
      </c>
      <c r="L73" s="112">
        <f t="shared" si="9"/>
        <v>12.669990182543932</v>
      </c>
    </row>
    <row r="74" spans="3:12" x14ac:dyDescent="0.3">
      <c r="C74" s="109">
        <v>68</v>
      </c>
      <c r="D74" s="110">
        <v>1.24987E-2</v>
      </c>
      <c r="E74" s="111">
        <f t="shared" si="10"/>
        <v>0.86862509520038222</v>
      </c>
      <c r="F74" s="111">
        <f t="shared" ref="F74:F124" si="11">E74*D74</f>
        <v>1.0856684477381017E-2</v>
      </c>
      <c r="G74" s="111">
        <f>0.5+(SUM($E75:E$124)/E74)</f>
        <v>18.582602328627534</v>
      </c>
      <c r="H74" s="111">
        <f t="shared" si="6"/>
        <v>6.5491874290418556E-2</v>
      </c>
      <c r="I74" s="111">
        <f t="shared" si="7"/>
        <v>5.6887885540366286E-2</v>
      </c>
      <c r="J74" s="111">
        <f>SUM(I74:$I$125)</f>
        <v>0.73148860240798075</v>
      </c>
      <c r="K74" s="112">
        <f t="shared" si="8"/>
        <v>11.858424873059024</v>
      </c>
      <c r="L74" s="112">
        <f t="shared" si="9"/>
        <v>12.316758206392358</v>
      </c>
    </row>
    <row r="75" spans="3:12" x14ac:dyDescent="0.3">
      <c r="C75" s="109">
        <v>69</v>
      </c>
      <c r="D75" s="110">
        <v>1.3597400000000001E-2</v>
      </c>
      <c r="E75" s="111">
        <f t="shared" si="10"/>
        <v>0.85776841072300125</v>
      </c>
      <c r="F75" s="111">
        <f t="shared" si="11"/>
        <v>1.1663420187964938E-2</v>
      </c>
      <c r="G75" s="111">
        <f>0.5+(SUM($E76:E$124)/E75)</f>
        <v>17.811471922748389</v>
      </c>
      <c r="H75" s="111">
        <f t="shared" si="6"/>
        <v>6.2918507340204211E-2</v>
      </c>
      <c r="I75" s="111">
        <f t="shared" si="7"/>
        <v>5.3969508046270452E-2</v>
      </c>
      <c r="J75" s="111">
        <f>SUM(I75:$I$125)</f>
        <v>0.67460071686761436</v>
      </c>
      <c r="K75" s="112">
        <f t="shared" si="8"/>
        <v>11.499664000814112</v>
      </c>
      <c r="L75" s="112">
        <f t="shared" si="9"/>
        <v>11.957997334147446</v>
      </c>
    </row>
    <row r="76" spans="3:12" x14ac:dyDescent="0.3">
      <c r="C76" s="109">
        <v>70</v>
      </c>
      <c r="D76" s="110">
        <v>1.50356E-2</v>
      </c>
      <c r="E76" s="111">
        <f t="shared" si="10"/>
        <v>0.84610499053503629</v>
      </c>
      <c r="F76" s="111">
        <f t="shared" si="11"/>
        <v>1.2721696195688591E-2</v>
      </c>
      <c r="G76" s="111">
        <f>0.5+(SUM($E77:E$124)/E76)</f>
        <v>17.050107757976701</v>
      </c>
      <c r="H76" s="111">
        <f t="shared" si="6"/>
        <v>6.0446255490637139E-2</v>
      </c>
      <c r="I76" s="111">
        <f t="shared" si="7"/>
        <v>5.1143878429783921E-2</v>
      </c>
      <c r="J76" s="111">
        <f>SUM(I76:$I$125)</f>
        <v>0.62063120882134393</v>
      </c>
      <c r="K76" s="112">
        <f t="shared" si="8"/>
        <v>11.135004772338812</v>
      </c>
      <c r="L76" s="112">
        <f t="shared" si="9"/>
        <v>11.593338105672146</v>
      </c>
    </row>
    <row r="77" spans="3:12" x14ac:dyDescent="0.3">
      <c r="C77" s="109">
        <v>71</v>
      </c>
      <c r="D77" s="110">
        <v>1.6676099999999999E-2</v>
      </c>
      <c r="E77" s="111">
        <f t="shared" si="10"/>
        <v>0.83338329433934766</v>
      </c>
      <c r="F77" s="111">
        <f t="shared" si="11"/>
        <v>1.3897583154732395E-2</v>
      </c>
      <c r="G77" s="111">
        <f>0.5+(SUM($E78:E$124)/E77)</f>
        <v>16.302747142918776</v>
      </c>
      <c r="H77" s="111">
        <f t="shared" si="6"/>
        <v>5.8071145634198441E-2</v>
      </c>
      <c r="I77" s="111">
        <f t="shared" si="7"/>
        <v>4.8395522654688321E-2</v>
      </c>
      <c r="J77" s="111">
        <f>SUM(I77:$I$125)</f>
        <v>0.56948733039155996</v>
      </c>
      <c r="K77" s="112">
        <f t="shared" si="8"/>
        <v>10.767355721209285</v>
      </c>
      <c r="L77" s="112">
        <f t="shared" si="9"/>
        <v>11.225689054542618</v>
      </c>
    </row>
    <row r="78" spans="3:12" x14ac:dyDescent="0.3">
      <c r="C78" s="109">
        <v>72</v>
      </c>
      <c r="D78" s="110">
        <v>1.87002E-2</v>
      </c>
      <c r="E78" s="111">
        <f t="shared" si="10"/>
        <v>0.81948571118461522</v>
      </c>
      <c r="F78" s="111">
        <f t="shared" si="11"/>
        <v>1.5324546696294541E-2</v>
      </c>
      <c r="G78" s="111">
        <f>0.5+(SUM($E79:E$124)/E78)</f>
        <v>15.570744485025507</v>
      </c>
      <c r="H78" s="111">
        <f t="shared" si="6"/>
        <v>5.578936077836337E-2</v>
      </c>
      <c r="I78" s="111">
        <f t="shared" si="7"/>
        <v>4.5718583993992187E-2</v>
      </c>
      <c r="J78" s="111">
        <f>SUM(I78:$I$125)</f>
        <v>0.5210918077368718</v>
      </c>
      <c r="K78" s="112">
        <f t="shared" si="8"/>
        <v>10.397811616504741</v>
      </c>
      <c r="L78" s="112">
        <f t="shared" si="9"/>
        <v>10.856144949838075</v>
      </c>
    </row>
    <row r="79" spans="3:12" x14ac:dyDescent="0.3">
      <c r="C79" s="109">
        <v>73</v>
      </c>
      <c r="D79" s="110">
        <v>2.08752E-2</v>
      </c>
      <c r="E79" s="111">
        <f t="shared" si="10"/>
        <v>0.80416116448832065</v>
      </c>
      <c r="F79" s="111">
        <f t="shared" si="11"/>
        <v>1.678702514092659E-2</v>
      </c>
      <c r="G79" s="111">
        <f>0.5+(SUM($E80:E$124)/E79)</f>
        <v>14.857941054329684</v>
      </c>
      <c r="H79" s="111">
        <f t="shared" si="6"/>
        <v>5.3597233911387619E-2</v>
      </c>
      <c r="I79" s="111">
        <f t="shared" si="7"/>
        <v>4.3100814035534375E-2</v>
      </c>
      <c r="J79" s="111">
        <f>SUM(I79:$I$125)</f>
        <v>0.47537322374287971</v>
      </c>
      <c r="K79" s="112">
        <f t="shared" si="8"/>
        <v>10.02933284162474</v>
      </c>
      <c r="L79" s="112">
        <f t="shared" si="9"/>
        <v>10.487666174958074</v>
      </c>
    </row>
    <row r="80" spans="3:12" x14ac:dyDescent="0.3">
      <c r="C80" s="109">
        <v>74</v>
      </c>
      <c r="D80" s="110">
        <v>2.3289799999999999E-2</v>
      </c>
      <c r="E80" s="111">
        <f t="shared" si="10"/>
        <v>0.78737413934739409</v>
      </c>
      <c r="F80" s="111">
        <f t="shared" si="11"/>
        <v>1.8337786230572937E-2</v>
      </c>
      <c r="G80" s="111">
        <f>0.5+(SUM($E81:E$124)/E80)</f>
        <v>14.164056159469849</v>
      </c>
      <c r="H80" s="111">
        <f t="shared" si="6"/>
        <v>5.1491242109124424E-2</v>
      </c>
      <c r="I80" s="111">
        <f t="shared" si="7"/>
        <v>4.0542872439600142E-2</v>
      </c>
      <c r="J80" s="111">
        <f>SUM(I80:$I$125)</f>
        <v>0.43227240970734543</v>
      </c>
      <c r="K80" s="112">
        <f t="shared" si="8"/>
        <v>9.6621061532168238</v>
      </c>
      <c r="L80" s="112">
        <f t="shared" si="9"/>
        <v>10.120439486550158</v>
      </c>
    </row>
    <row r="81" spans="3:12" x14ac:dyDescent="0.3">
      <c r="C81" s="109">
        <v>75</v>
      </c>
      <c r="D81" s="110">
        <v>2.5784399999999999E-2</v>
      </c>
      <c r="E81" s="111">
        <f t="shared" si="10"/>
        <v>0.76903635311682117</v>
      </c>
      <c r="F81" s="111">
        <f t="shared" si="11"/>
        <v>1.9829140943305363E-2</v>
      </c>
      <c r="G81" s="111">
        <f>0.5+(SUM($E82:E$124)/E81)</f>
        <v>13.489877611055817</v>
      </c>
      <c r="H81" s="111">
        <f t="shared" si="6"/>
        <v>4.9468000873402286E-2</v>
      </c>
      <c r="I81" s="111">
        <f t="shared" si="7"/>
        <v>3.8042690987661019E-2</v>
      </c>
      <c r="J81" s="111">
        <f>SUM(I81:$I$125)</f>
        <v>0.39172953726774529</v>
      </c>
      <c r="K81" s="112">
        <f t="shared" si="8"/>
        <v>9.2971037825584144</v>
      </c>
      <c r="L81" s="112">
        <f t="shared" si="9"/>
        <v>9.7554371158917483</v>
      </c>
    </row>
    <row r="82" spans="3:12" x14ac:dyDescent="0.3">
      <c r="C82" s="109">
        <v>76</v>
      </c>
      <c r="D82" s="110">
        <v>2.8667399999999999E-2</v>
      </c>
      <c r="E82" s="111">
        <f t="shared" si="10"/>
        <v>0.74920721217351582</v>
      </c>
      <c r="F82" s="111">
        <f t="shared" si="11"/>
        <v>2.1477822834263048E-2</v>
      </c>
      <c r="G82" s="111">
        <f>0.5+(SUM($E83:E$124)/E82)</f>
        <v>12.833678511261592</v>
      </c>
      <c r="H82" s="111">
        <f t="shared" si="6"/>
        <v>4.7524258692864134E-2</v>
      </c>
      <c r="I82" s="111">
        <f t="shared" si="7"/>
        <v>3.5605517365893714E-2</v>
      </c>
      <c r="J82" s="111">
        <f>SUM(I82:$I$125)</f>
        <v>0.35368684628008418</v>
      </c>
      <c r="K82" s="112">
        <f t="shared" si="8"/>
        <v>8.9334842587873311</v>
      </c>
      <c r="L82" s="112">
        <f t="shared" si="9"/>
        <v>9.391817592120665</v>
      </c>
    </row>
    <row r="83" spans="3:12" x14ac:dyDescent="0.3">
      <c r="C83" s="109">
        <v>77</v>
      </c>
      <c r="D83" s="110">
        <v>3.1721199999999998E-2</v>
      </c>
      <c r="E83" s="111">
        <f t="shared" si="10"/>
        <v>0.7277293893392528</v>
      </c>
      <c r="F83" s="111">
        <f t="shared" si="11"/>
        <v>2.3084449505108306E-2</v>
      </c>
      <c r="G83" s="111">
        <f>0.5+(SUM($E84:E$124)/E83)</f>
        <v>12.197688218496522</v>
      </c>
      <c r="H83" s="111">
        <f t="shared" si="6"/>
        <v>4.5656891817527273E-2</v>
      </c>
      <c r="I83" s="111">
        <f t="shared" si="7"/>
        <v>3.322586200149745E-2</v>
      </c>
      <c r="J83" s="111">
        <f>SUM(I83:$I$125)</f>
        <v>0.31808132891419044</v>
      </c>
      <c r="K83" s="112">
        <f t="shared" si="8"/>
        <v>8.573305544333353</v>
      </c>
      <c r="L83" s="112">
        <f t="shared" si="9"/>
        <v>9.0316388776666869</v>
      </c>
    </row>
    <row r="84" spans="3:12" x14ac:dyDescent="0.3">
      <c r="C84" s="109">
        <v>78</v>
      </c>
      <c r="D84" s="110">
        <v>3.4842400000000003E-2</v>
      </c>
      <c r="E84" s="111">
        <f t="shared" si="10"/>
        <v>0.70464493983414445</v>
      </c>
      <c r="F84" s="111">
        <f t="shared" si="11"/>
        <v>2.4551520851677198E-2</v>
      </c>
      <c r="G84" s="111">
        <f>0.5+(SUM($E85:E$124)/E84)</f>
        <v>11.580909153950824</v>
      </c>
      <c r="H84" s="111">
        <f t="shared" si="6"/>
        <v>4.3862899238665834E-2</v>
      </c>
      <c r="I84" s="111">
        <f t="shared" si="7"/>
        <v>3.0907769994980828E-2</v>
      </c>
      <c r="J84" s="111">
        <f>SUM(I84:$I$125)</f>
        <v>0.28485546691269298</v>
      </c>
      <c r="K84" s="112">
        <f t="shared" si="8"/>
        <v>8.2163060278677911</v>
      </c>
      <c r="L84" s="112">
        <f t="shared" si="9"/>
        <v>8.674639361201125</v>
      </c>
    </row>
    <row r="85" spans="3:12" x14ac:dyDescent="0.3">
      <c r="C85" s="109">
        <v>79</v>
      </c>
      <c r="D85" s="110">
        <v>3.8234400000000002E-2</v>
      </c>
      <c r="E85" s="111">
        <f t="shared" si="10"/>
        <v>0.68009341898246722</v>
      </c>
      <c r="F85" s="111">
        <f t="shared" si="11"/>
        <v>2.6002963818743247E-2</v>
      </c>
      <c r="G85" s="111">
        <f>0.5+(SUM($E86:E$124)/E85)</f>
        <v>10.980932392752049</v>
      </c>
      <c r="H85" s="111">
        <f t="shared" si="6"/>
        <v>4.2139397865948551E-2</v>
      </c>
      <c r="I85" s="111">
        <f t="shared" si="7"/>
        <v>2.8658727168515433E-2</v>
      </c>
      <c r="J85" s="111">
        <f>SUM(I85:$I$125)</f>
        <v>0.25394769691771224</v>
      </c>
      <c r="K85" s="112">
        <f t="shared" si="8"/>
        <v>7.8610947522016925</v>
      </c>
      <c r="L85" s="112">
        <f t="shared" si="9"/>
        <v>8.3194280855350264</v>
      </c>
    </row>
    <row r="86" spans="3:12" x14ac:dyDescent="0.3">
      <c r="C86" s="109">
        <v>80</v>
      </c>
      <c r="D86" s="110">
        <v>4.1785200000000002E-2</v>
      </c>
      <c r="E86" s="111">
        <f t="shared" si="10"/>
        <v>0.65409045516372399</v>
      </c>
      <c r="F86" s="111">
        <f t="shared" si="11"/>
        <v>2.7331300487107239E-2</v>
      </c>
      <c r="G86" s="111">
        <f>0.5+(SUM($E87:E$124)/E86)</f>
        <v>10.397595414882845</v>
      </c>
      <c r="H86" s="111">
        <f t="shared" si="6"/>
        <v>4.0483617894080649E-2</v>
      </c>
      <c r="I86" s="111">
        <f t="shared" si="7"/>
        <v>2.6479948055013493E-2</v>
      </c>
      <c r="J86" s="111">
        <f>SUM(I86:$I$125)</f>
        <v>0.22528896974919674</v>
      </c>
      <c r="K86" s="112">
        <f t="shared" si="8"/>
        <v>7.5079082965399708</v>
      </c>
      <c r="L86" s="112">
        <f t="shared" si="9"/>
        <v>7.9662416298733039</v>
      </c>
    </row>
    <row r="87" spans="3:12" x14ac:dyDescent="0.3">
      <c r="C87" s="109">
        <v>81</v>
      </c>
      <c r="D87" s="110">
        <v>4.5798899999999997E-2</v>
      </c>
      <c r="E87" s="111">
        <f t="shared" si="10"/>
        <v>0.6267591546766168</v>
      </c>
      <c r="F87" s="111">
        <f t="shared" si="11"/>
        <v>2.8704879849118903E-2</v>
      </c>
      <c r="G87" s="111">
        <f>0.5+(SUM($E88:E$124)/E87)</f>
        <v>9.8292032380243359</v>
      </c>
      <c r="H87" s="111">
        <f t="shared" si="6"/>
        <v>3.8892898351504133E-2</v>
      </c>
      <c r="I87" s="111">
        <f t="shared" si="7"/>
        <v>2.4376480093712315E-2</v>
      </c>
      <c r="J87" s="111">
        <f>SUM(I87:$I$125)</f>
        <v>0.19880902169418327</v>
      </c>
      <c r="K87" s="112">
        <f t="shared" si="8"/>
        <v>7.1557723235629975</v>
      </c>
      <c r="L87" s="112">
        <f t="shared" si="9"/>
        <v>7.6141056568963306</v>
      </c>
    </row>
    <row r="88" spans="3:12" x14ac:dyDescent="0.3">
      <c r="C88" s="109">
        <v>82</v>
      </c>
      <c r="D88" s="110">
        <v>4.9947999999999999E-2</v>
      </c>
      <c r="E88" s="111">
        <f t="shared" si="10"/>
        <v>0.59805427482749796</v>
      </c>
      <c r="F88" s="111">
        <f t="shared" si="11"/>
        <v>2.9871614919083869E-2</v>
      </c>
      <c r="G88" s="111">
        <f>0.5+(SUM($E89:E$124)/E88)</f>
        <v>9.2769780793842482</v>
      </c>
      <c r="H88" s="111">
        <f t="shared" si="6"/>
        <v>3.7364682824002432E-2</v>
      </c>
      <c r="I88" s="111">
        <f t="shared" si="7"/>
        <v>2.2346108290468243E-2</v>
      </c>
      <c r="J88" s="111">
        <f>SUM(I88:$I$125)</f>
        <v>0.17443254160047092</v>
      </c>
      <c r="K88" s="112">
        <f t="shared" si="8"/>
        <v>6.8059472071418936</v>
      </c>
      <c r="L88" s="112">
        <f t="shared" si="9"/>
        <v>7.2642805404752266</v>
      </c>
    </row>
    <row r="89" spans="3:12" x14ac:dyDescent="0.3">
      <c r="C89" s="109">
        <v>83</v>
      </c>
      <c r="D89" s="110">
        <v>5.44018E-2</v>
      </c>
      <c r="E89" s="111">
        <f t="shared" si="10"/>
        <v>0.5681826599084141</v>
      </c>
      <c r="F89" s="111">
        <f t="shared" si="11"/>
        <v>3.0910159427805561E-2</v>
      </c>
      <c r="G89" s="111">
        <f>0.5+(SUM($E90:E$124)/E89)</f>
        <v>8.738418612227802</v>
      </c>
      <c r="H89" s="111">
        <f t="shared" si="6"/>
        <v>3.5896515346337241E-2</v>
      </c>
      <c r="I89" s="111">
        <f t="shared" si="7"/>
        <v>2.0395777570925099E-2</v>
      </c>
      <c r="J89" s="111">
        <f>SUM(I89:$I$125)</f>
        <v>0.15208643331000266</v>
      </c>
      <c r="K89" s="112">
        <f t="shared" si="8"/>
        <v>6.4567607330061909</v>
      </c>
      <c r="L89" s="112">
        <f t="shared" si="9"/>
        <v>6.9150940663395239</v>
      </c>
    </row>
    <row r="90" spans="3:12" x14ac:dyDescent="0.3">
      <c r="C90" s="109">
        <v>84</v>
      </c>
      <c r="D90" s="110">
        <v>5.9700099999999999E-2</v>
      </c>
      <c r="E90" s="111">
        <f t="shared" si="10"/>
        <v>0.53727250048060848</v>
      </c>
      <c r="F90" s="111">
        <f t="shared" si="11"/>
        <v>3.2075222005942372E-2</v>
      </c>
      <c r="G90" s="111">
        <f>0.5+(SUM($E91:E$124)/E90)</f>
        <v>8.2123882133318364</v>
      </c>
      <c r="H90" s="111">
        <f t="shared" si="6"/>
        <v>3.448603645531486E-2</v>
      </c>
      <c r="I90" s="111">
        <f t="shared" si="7"/>
        <v>1.8528399038012434E-2</v>
      </c>
      <c r="J90" s="111">
        <f>SUM(I90:$I$125)</f>
        <v>0.13169065573907757</v>
      </c>
      <c r="K90" s="112">
        <f t="shared" si="8"/>
        <v>6.10750321541025</v>
      </c>
      <c r="L90" s="112">
        <f t="shared" si="9"/>
        <v>6.565836548743583</v>
      </c>
    </row>
    <row r="91" spans="3:12" x14ac:dyDescent="0.3">
      <c r="C91" s="109">
        <v>85</v>
      </c>
      <c r="D91" s="110">
        <v>6.6508999999999999E-2</v>
      </c>
      <c r="E91" s="111">
        <f t="shared" si="10"/>
        <v>0.50519727847466611</v>
      </c>
      <c r="F91" s="111">
        <f t="shared" si="11"/>
        <v>3.3600165794071567E-2</v>
      </c>
      <c r="G91" s="111">
        <f>0.5+(SUM($E92:E$124)/E91)</f>
        <v>7.7020515086004364</v>
      </c>
      <c r="H91" s="111">
        <f t="shared" si="6"/>
        <v>3.3130979397939152E-2</v>
      </c>
      <c r="I91" s="111">
        <f t="shared" si="7"/>
        <v>1.6737680625039091E-2</v>
      </c>
      <c r="J91" s="111">
        <f>SUM(I91:$I$125)</f>
        <v>0.11316225670106513</v>
      </c>
      <c r="K91" s="112">
        <f t="shared" si="8"/>
        <v>5.7609281856996146</v>
      </c>
      <c r="L91" s="112">
        <f t="shared" si="9"/>
        <v>6.2192615190329477</v>
      </c>
    </row>
    <row r="92" spans="3:12" x14ac:dyDescent="0.3">
      <c r="C92" s="109">
        <v>86</v>
      </c>
      <c r="D92" s="110">
        <v>7.4418700000000004E-2</v>
      </c>
      <c r="E92" s="111">
        <f t="shared" si="10"/>
        <v>0.47159711268059457</v>
      </c>
      <c r="F92" s="111">
        <f t="shared" si="11"/>
        <v>3.5095644049443368E-2</v>
      </c>
      <c r="G92" s="111">
        <f>0.5+(SUM($E93:E$124)/E92)</f>
        <v>7.2151804448038979</v>
      </c>
      <c r="H92" s="111">
        <f t="shared" si="6"/>
        <v>3.1829166488557159E-2</v>
      </c>
      <c r="I92" s="111">
        <f t="shared" si="7"/>
        <v>1.5010543015033495E-2</v>
      </c>
      <c r="J92" s="111">
        <f>SUM(I92:$I$125)</f>
        <v>9.6424576076026045E-2</v>
      </c>
      <c r="K92" s="112">
        <f t="shared" si="8"/>
        <v>5.4237899974340724</v>
      </c>
      <c r="L92" s="112">
        <f t="shared" si="9"/>
        <v>5.8821233307674055</v>
      </c>
    </row>
    <row r="93" spans="3:12" x14ac:dyDescent="0.3">
      <c r="C93" s="109">
        <v>87</v>
      </c>
      <c r="D93" s="110">
        <v>8.3959900000000004E-2</v>
      </c>
      <c r="E93" s="111">
        <f t="shared" si="10"/>
        <v>0.43650146863115119</v>
      </c>
      <c r="F93" s="111">
        <f t="shared" si="11"/>
        <v>3.6648619656124592E-2</v>
      </c>
      <c r="G93" s="111">
        <f>0.5+(SUM($E94:E$124)/E93)</f>
        <v>6.7550951978004505</v>
      </c>
      <c r="H93" s="111">
        <f t="shared" si="6"/>
        <v>3.0578505609143207E-2</v>
      </c>
      <c r="I93" s="111">
        <f t="shared" si="7"/>
        <v>1.3347562606936904E-2</v>
      </c>
      <c r="J93" s="111">
        <f>SUM(I93:$I$125)</f>
        <v>8.1414033060992555E-2</v>
      </c>
      <c r="K93" s="112">
        <f t="shared" si="8"/>
        <v>5.099543074529624</v>
      </c>
      <c r="L93" s="112">
        <f t="shared" si="9"/>
        <v>5.557876407862957</v>
      </c>
    </row>
    <row r="94" spans="3:12" x14ac:dyDescent="0.3">
      <c r="C94" s="109">
        <v>88</v>
      </c>
      <c r="D94" s="110">
        <v>9.3438999999999994E-2</v>
      </c>
      <c r="E94" s="111">
        <f t="shared" si="10"/>
        <v>0.3998528489750266</v>
      </c>
      <c r="F94" s="111">
        <f t="shared" si="11"/>
        <v>3.7361850355377507E-2</v>
      </c>
      <c r="G94" s="111">
        <f>0.5+(SUM($E95:E$124)/E94)</f>
        <v>6.3284076186189351</v>
      </c>
      <c r="H94" s="111">
        <f t="shared" si="6"/>
        <v>2.9376986847096938E-2</v>
      </c>
      <c r="I94" s="111">
        <f t="shared" si="7"/>
        <v>1.1746471885113595E-2</v>
      </c>
      <c r="J94" s="111">
        <f>SUM(I94:$I$125)</f>
        <v>6.8066470454055658E-2</v>
      </c>
      <c r="K94" s="112">
        <f t="shared" si="8"/>
        <v>4.7946310279188493</v>
      </c>
      <c r="L94" s="112">
        <f t="shared" si="9"/>
        <v>5.2529643612521824</v>
      </c>
    </row>
    <row r="95" spans="3:12" x14ac:dyDescent="0.3">
      <c r="C95" s="109">
        <v>89</v>
      </c>
      <c r="D95" s="110">
        <v>0.10496999999999999</v>
      </c>
      <c r="E95" s="111">
        <f t="shared" si="10"/>
        <v>0.36249099861964906</v>
      </c>
      <c r="F95" s="111">
        <f t="shared" si="11"/>
        <v>3.8050680125104562E-2</v>
      </c>
      <c r="G95" s="111">
        <f>0.5+(SUM($E96:E$124)/E95)</f>
        <v>5.9291400342822316</v>
      </c>
      <c r="H95" s="111">
        <f t="shared" si="6"/>
        <v>2.8222679265152217E-2</v>
      </c>
      <c r="I95" s="111">
        <f t="shared" si="7"/>
        <v>1.023046719054709E-2</v>
      </c>
      <c r="J95" s="111">
        <f>SUM(I95:$I$125)</f>
        <v>5.6319998568942056E-2</v>
      </c>
      <c r="K95" s="112">
        <f t="shared" si="8"/>
        <v>4.5051247924416877</v>
      </c>
      <c r="L95" s="112">
        <f t="shared" si="9"/>
        <v>4.9634581257750208</v>
      </c>
    </row>
    <row r="96" spans="3:12" x14ac:dyDescent="0.3">
      <c r="C96" s="109">
        <v>90</v>
      </c>
      <c r="D96" s="110">
        <v>0.11435910000000001</v>
      </c>
      <c r="E96" s="111">
        <f t="shared" si="10"/>
        <v>0.32444031849454452</v>
      </c>
      <c r="F96" s="111">
        <f t="shared" si="11"/>
        <v>3.7102702826749469E-2</v>
      </c>
      <c r="G96" s="111">
        <f>0.5+(SUM($E97:E$124)/E96)</f>
        <v>5.5658749251781865</v>
      </c>
      <c r="H96" s="111">
        <f t="shared" si="6"/>
        <v>2.7113727798205603E-2</v>
      </c>
      <c r="I96" s="111">
        <f t="shared" si="7"/>
        <v>8.7967864824242108E-3</v>
      </c>
      <c r="J96" s="111">
        <f>SUM(I96:$I$125)</f>
        <v>4.6089531378394957E-2</v>
      </c>
      <c r="K96" s="112">
        <f t="shared" si="8"/>
        <v>4.2393600174883002</v>
      </c>
      <c r="L96" s="112">
        <f t="shared" si="9"/>
        <v>4.6976933508216332</v>
      </c>
    </row>
    <row r="97" spans="3:12" x14ac:dyDescent="0.3">
      <c r="C97" s="109">
        <v>91</v>
      </c>
      <c r="D97" s="110">
        <v>0.1247292</v>
      </c>
      <c r="E97" s="111">
        <f t="shared" si="10"/>
        <v>0.28733761566779503</v>
      </c>
      <c r="F97" s="111">
        <f t="shared" si="11"/>
        <v>3.5839390932151542E-2</v>
      </c>
      <c r="G97" s="111">
        <f>0.5+(SUM($E98:E$124)/E97)</f>
        <v>5.220010136363606</v>
      </c>
      <c r="H97" s="111">
        <f t="shared" si="6"/>
        <v>2.6048350272077636E-2</v>
      </c>
      <c r="I97" s="111">
        <f t="shared" si="7"/>
        <v>7.4846708592583482E-3</v>
      </c>
      <c r="J97" s="111">
        <f>SUM(I97:$I$125)</f>
        <v>3.7292744895970745E-2</v>
      </c>
      <c r="K97" s="112">
        <f t="shared" si="8"/>
        <v>3.982549746972583</v>
      </c>
      <c r="L97" s="112">
        <f t="shared" si="9"/>
        <v>4.4408830803059161</v>
      </c>
    </row>
    <row r="98" spans="3:12" x14ac:dyDescent="0.3">
      <c r="C98" s="109">
        <v>92</v>
      </c>
      <c r="D98" s="110">
        <v>0.1325577</v>
      </c>
      <c r="E98" s="111">
        <f t="shared" si="10"/>
        <v>0.25149822473564348</v>
      </c>
      <c r="F98" s="111">
        <f t="shared" si="11"/>
        <v>3.3338026225040007E-2</v>
      </c>
      <c r="G98" s="111">
        <f>0.5+(SUM($E99:E$124)/E98)</f>
        <v>4.8926283572622395</v>
      </c>
      <c r="H98" s="111">
        <f t="shared" si="6"/>
        <v>2.5024834539415532E-2</v>
      </c>
      <c r="I98" s="111">
        <f t="shared" si="7"/>
        <v>6.2937014609662206E-3</v>
      </c>
      <c r="J98" s="111">
        <f>SUM(I98:$I$125)</f>
        <v>2.9808074036712401E-2</v>
      </c>
      <c r="K98" s="112">
        <f t="shared" si="8"/>
        <v>3.7361754003718208</v>
      </c>
      <c r="L98" s="112">
        <f t="shared" si="9"/>
        <v>4.1945087337051543</v>
      </c>
    </row>
    <row r="99" spans="3:12" x14ac:dyDescent="0.3">
      <c r="C99" s="109">
        <v>93</v>
      </c>
      <c r="D99" s="110">
        <v>0.1466181</v>
      </c>
      <c r="E99" s="111">
        <f t="shared" si="10"/>
        <v>0.21816019851060348</v>
      </c>
      <c r="F99" s="111">
        <f t="shared" si="11"/>
        <v>3.1986233801247509E-2</v>
      </c>
      <c r="G99" s="111">
        <f>0.5+(SUM($E100:E$124)/E99)</f>
        <v>4.5638853526767598</v>
      </c>
      <c r="H99" s="111">
        <f t="shared" si="6"/>
        <v>2.4041535728134823E-2</v>
      </c>
      <c r="I99" s="111">
        <f t="shared" si="7"/>
        <v>5.2449062069496585E-3</v>
      </c>
      <c r="J99" s="111">
        <f>SUM(I99:$I$125)</f>
        <v>2.3514372575746182E-2</v>
      </c>
      <c r="K99" s="112">
        <f t="shared" si="8"/>
        <v>3.4832779935299758</v>
      </c>
      <c r="L99" s="112">
        <f t="shared" si="9"/>
        <v>3.9416113268633093</v>
      </c>
    </row>
    <row r="100" spans="3:12" x14ac:dyDescent="0.3">
      <c r="C100" s="109">
        <v>94</v>
      </c>
      <c r="D100" s="110">
        <v>0.15857199999999999</v>
      </c>
      <c r="E100" s="111">
        <f t="shared" si="10"/>
        <v>0.18617396470935596</v>
      </c>
      <c r="F100" s="111">
        <f t="shared" si="11"/>
        <v>2.9521977931891992E-2</v>
      </c>
      <c r="G100" s="111">
        <f>0.5+(SUM($E101:E$124)/E100)</f>
        <v>4.2620946175173851</v>
      </c>
      <c r="H100" s="111">
        <f t="shared" si="6"/>
        <v>2.3096873597977539E-2</v>
      </c>
      <c r="I100" s="111">
        <f t="shared" si="7"/>
        <v>4.3000365301263258E-3</v>
      </c>
      <c r="J100" s="111">
        <f>SUM(I100:$I$125)</f>
        <v>1.8269466368796523E-2</v>
      </c>
      <c r="K100" s="112">
        <f t="shared" si="8"/>
        <v>3.2486770149042909</v>
      </c>
      <c r="L100" s="112">
        <f t="shared" si="9"/>
        <v>3.7070103482376244</v>
      </c>
    </row>
    <row r="101" spans="3:12" x14ac:dyDescent="0.3">
      <c r="C101" s="109">
        <v>95</v>
      </c>
      <c r="D101" s="110">
        <v>0.17374680000000001</v>
      </c>
      <c r="E101" s="111">
        <f t="shared" si="10"/>
        <v>0.15665198677746398</v>
      </c>
      <c r="F101" s="111">
        <f t="shared" si="11"/>
        <v>2.7217781416226678E-2</v>
      </c>
      <c r="G101" s="111">
        <f>0.5+(SUM($E102:E$124)/E101)</f>
        <v>3.9710832269872003</v>
      </c>
      <c r="H101" s="111">
        <f t="shared" si="6"/>
        <v>2.2189330000939134E-2</v>
      </c>
      <c r="I101" s="111">
        <f t="shared" si="7"/>
        <v>3.4760026299079021E-3</v>
      </c>
      <c r="J101" s="111">
        <f>SUM(I101:$I$125)</f>
        <v>1.3969429838670198E-2</v>
      </c>
      <c r="K101" s="112">
        <f t="shared" si="8"/>
        <v>3.0188202731711749</v>
      </c>
      <c r="L101" s="112">
        <f t="shared" si="9"/>
        <v>3.4771536065045083</v>
      </c>
    </row>
    <row r="102" spans="3:12" x14ac:dyDescent="0.3">
      <c r="C102" s="109">
        <v>96</v>
      </c>
      <c r="D102" s="110">
        <v>0.1895589</v>
      </c>
      <c r="E102" s="111">
        <f t="shared" si="10"/>
        <v>0.12943420536123729</v>
      </c>
      <c r="F102" s="111">
        <f t="shared" si="11"/>
        <v>2.4535405590650244E-2</v>
      </c>
      <c r="G102" s="111">
        <f>0.5+(SUM($E103:E$124)/E102)</f>
        <v>3.7009921740541514</v>
      </c>
      <c r="H102" s="111">
        <f t="shared" si="6"/>
        <v>2.1317446441482497E-2</v>
      </c>
      <c r="I102" s="111">
        <f t="shared" si="7"/>
        <v>2.7592067404840223E-3</v>
      </c>
      <c r="J102" s="111">
        <f>SUM(I102:$I$125)</f>
        <v>1.0493427208762295E-2</v>
      </c>
      <c r="K102" s="112">
        <f t="shared" si="8"/>
        <v>2.8030594282041843</v>
      </c>
      <c r="L102" s="112">
        <f t="shared" si="9"/>
        <v>3.2613927615375178</v>
      </c>
    </row>
    <row r="103" spans="3:12" x14ac:dyDescent="0.3">
      <c r="C103" s="109">
        <v>97</v>
      </c>
      <c r="D103" s="110">
        <v>0.205371</v>
      </c>
      <c r="E103" s="111">
        <f t="shared" si="10"/>
        <v>0.10489879977058704</v>
      </c>
      <c r="F103" s="111">
        <f t="shared" si="11"/>
        <v>2.1543171407685229E-2</v>
      </c>
      <c r="G103" s="111">
        <f>0.5+(SUM($E104:E$124)/E103)</f>
        <v>3.449691315080333</v>
      </c>
      <c r="H103" s="111">
        <f t="shared" si="6"/>
        <v>2.0479821732618406E-2</v>
      </c>
      <c r="I103" s="111">
        <f t="shared" si="7"/>
        <v>2.1483087192672549E-3</v>
      </c>
      <c r="J103" s="111">
        <f>SUM(I103:$I$125)</f>
        <v>7.7342204682782746E-3</v>
      </c>
      <c r="K103" s="112">
        <f t="shared" si="8"/>
        <v>2.6001438708102729</v>
      </c>
      <c r="L103" s="112">
        <f t="shared" si="9"/>
        <v>3.0584772041436064</v>
      </c>
    </row>
    <row r="104" spans="3:12" x14ac:dyDescent="0.3">
      <c r="C104" s="109">
        <v>98</v>
      </c>
      <c r="D104" s="110">
        <v>0.2220684</v>
      </c>
      <c r="E104" s="111">
        <f t="shared" si="10"/>
        <v>8.3355628362901807E-2</v>
      </c>
      <c r="F104" s="111">
        <f t="shared" si="11"/>
        <v>1.8510651021544224E-2</v>
      </c>
      <c r="G104" s="111">
        <f>0.5+(SUM($E105:E$124)/E104)</f>
        <v>3.2120358243662559</v>
      </c>
      <c r="H104" s="111">
        <f t="shared" si="6"/>
        <v>1.9675109744085317E-2</v>
      </c>
      <c r="I104" s="111">
        <f t="shared" si="7"/>
        <v>1.6400311358272838E-3</v>
      </c>
      <c r="J104" s="111">
        <f>SUM(I104:$I$125)</f>
        <v>5.5859117490110197E-3</v>
      </c>
      <c r="K104" s="112">
        <f t="shared" si="8"/>
        <v>2.4059790859966257</v>
      </c>
      <c r="L104" s="112">
        <f t="shared" si="9"/>
        <v>2.8643124193299592</v>
      </c>
    </row>
    <row r="105" spans="3:12" x14ac:dyDescent="0.3">
      <c r="C105" s="109">
        <v>99</v>
      </c>
      <c r="D105" s="110">
        <v>0.24012330000000001</v>
      </c>
      <c r="E105" s="111">
        <f t="shared" si="10"/>
        <v>6.4844977341357579E-2</v>
      </c>
      <c r="F105" s="111">
        <f t="shared" si="11"/>
        <v>1.5570789947632009E-2</v>
      </c>
      <c r="G105" s="111">
        <f>0.5+(SUM($E106:E$124)/E105)</f>
        <v>2.9862137292870683</v>
      </c>
      <c r="H105" s="111">
        <f t="shared" si="6"/>
        <v>1.8902017239009816E-2</v>
      </c>
      <c r="I105" s="111">
        <f t="shared" si="7"/>
        <v>1.2257008795695419E-3</v>
      </c>
      <c r="J105" s="111">
        <f>SUM(I105:$I$125)</f>
        <v>3.9458806131837361E-3</v>
      </c>
      <c r="K105" s="112">
        <f t="shared" si="8"/>
        <v>2.2192851281705068</v>
      </c>
      <c r="L105" s="112">
        <f t="shared" si="9"/>
        <v>2.6776184615038403</v>
      </c>
    </row>
    <row r="106" spans="3:12" x14ac:dyDescent="0.3">
      <c r="C106" s="109">
        <v>100</v>
      </c>
      <c r="D106" s="110">
        <v>0.25964619999999999</v>
      </c>
      <c r="E106" s="111">
        <f t="shared" si="10"/>
        <v>4.927418739372557E-2</v>
      </c>
      <c r="F106" s="111">
        <f t="shared" si="11"/>
        <v>1.2793855514868748E-2</v>
      </c>
      <c r="G106" s="111">
        <f>0.5+(SUM($E107:E$124)/E106)</f>
        <v>2.7718646713171586</v>
      </c>
      <c r="H106" s="111">
        <f t="shared" si="6"/>
        <v>1.8159301795570962E-2</v>
      </c>
      <c r="I106" s="111">
        <f t="shared" si="7"/>
        <v>8.9478483961418084E-4</v>
      </c>
      <c r="J106" s="111">
        <f>SUM(I106:$I$125)</f>
        <v>2.7201797336141938E-3</v>
      </c>
      <c r="K106" s="112">
        <f t="shared" si="8"/>
        <v>2.0400377981226181</v>
      </c>
      <c r="L106" s="112">
        <f t="shared" si="9"/>
        <v>2.4983711314559516</v>
      </c>
    </row>
    <row r="107" spans="3:12" x14ac:dyDescent="0.3">
      <c r="C107" s="109">
        <v>101</v>
      </c>
      <c r="D107" s="110">
        <v>0.28075630000000001</v>
      </c>
      <c r="E107" s="111">
        <f t="shared" si="10"/>
        <v>3.6480331878856825E-2</v>
      </c>
      <c r="F107" s="111">
        <f t="shared" si="11"/>
        <v>1.024208300107989E-2</v>
      </c>
      <c r="G107" s="111">
        <f>0.5+(SUM($E108:E$124)/E107)</f>
        <v>2.5686202614441349</v>
      </c>
      <c r="H107" s="111">
        <f t="shared" si="6"/>
        <v>1.7445769810328526E-2</v>
      </c>
      <c r="I107" s="111">
        <f t="shared" si="7"/>
        <v>6.364274725629257E-4</v>
      </c>
      <c r="J107" s="111">
        <f>SUM(I107:$I$125)</f>
        <v>1.8253948940000135E-3</v>
      </c>
      <c r="K107" s="112">
        <f t="shared" si="8"/>
        <v>1.8681899708839651</v>
      </c>
      <c r="L107" s="112">
        <f t="shared" si="9"/>
        <v>2.3265233042172984</v>
      </c>
    </row>
    <row r="108" spans="3:12" x14ac:dyDescent="0.3">
      <c r="C108" s="109">
        <v>102</v>
      </c>
      <c r="D108" s="110">
        <v>0.30358279999999999</v>
      </c>
      <c r="E108" s="111">
        <f t="shared" si="10"/>
        <v>2.6238248877776933E-2</v>
      </c>
      <c r="F108" s="111">
        <f t="shared" si="11"/>
        <v>7.9654810614123786E-3</v>
      </c>
      <c r="G108" s="111">
        <f>0.5+(SUM($E109:E$124)/E108)</f>
        <v>2.3761048048723046</v>
      </c>
      <c r="H108" s="111">
        <f t="shared" si="6"/>
        <v>1.6760274580006267E-2</v>
      </c>
      <c r="I108" s="111">
        <f t="shared" si="7"/>
        <v>4.3976025569008269E-4</v>
      </c>
      <c r="J108" s="111">
        <f>SUM(I108:$I$125)</f>
        <v>1.1889674214370877E-3</v>
      </c>
      <c r="K108" s="112">
        <f t="shared" si="8"/>
        <v>1.7036718440399536</v>
      </c>
      <c r="L108" s="112">
        <f t="shared" si="9"/>
        <v>2.1620051773732869</v>
      </c>
    </row>
    <row r="109" spans="3:12" x14ac:dyDescent="0.3">
      <c r="C109" s="109">
        <v>103</v>
      </c>
      <c r="D109" s="110">
        <v>0.32826509999999998</v>
      </c>
      <c r="E109" s="111">
        <f t="shared" si="10"/>
        <v>1.8272767816364555E-2</v>
      </c>
      <c r="F109" s="111">
        <f t="shared" si="11"/>
        <v>5.9983119545156914E-3</v>
      </c>
      <c r="G109" s="111">
        <f>0.5+(SUM($E110:E$124)/E109)</f>
        <v>2.1939380659643466</v>
      </c>
      <c r="H109" s="111">
        <f t="shared" si="6"/>
        <v>1.6101714458647585E-2</v>
      </c>
      <c r="I109" s="111">
        <f t="shared" si="7"/>
        <v>2.9422288974826743E-4</v>
      </c>
      <c r="J109" s="111">
        <f>SUM(I109:$I$125)</f>
        <v>7.4920716574700466E-4</v>
      </c>
      <c r="K109" s="112">
        <f t="shared" si="8"/>
        <v>1.5463932000260576</v>
      </c>
      <c r="L109" s="112">
        <f t="shared" si="9"/>
        <v>2.0047265333593911</v>
      </c>
    </row>
    <row r="110" spans="3:12" x14ac:dyDescent="0.3">
      <c r="C110" s="109">
        <v>104</v>
      </c>
      <c r="D110" s="110">
        <v>0.3549543</v>
      </c>
      <c r="E110" s="111">
        <f t="shared" si="10"/>
        <v>1.2274455861848863E-2</v>
      </c>
      <c r="F110" s="111">
        <f t="shared" si="11"/>
        <v>4.3568708883234596E-3</v>
      </c>
      <c r="G110" s="111">
        <f>0.5+(SUM($E111:E$124)/E110)</f>
        <v>2.0217359794233509</v>
      </c>
      <c r="H110" s="111">
        <f t="shared" si="6"/>
        <v>1.5469031087181848E-2</v>
      </c>
      <c r="I110" s="111">
        <f t="shared" si="7"/>
        <v>1.8987393930518153E-4</v>
      </c>
      <c r="J110" s="111">
        <f>SUM(I110:$I$125)</f>
        <v>4.5498427599873723E-4</v>
      </c>
      <c r="K110" s="112">
        <f t="shared" si="8"/>
        <v>1.3962439377604516</v>
      </c>
      <c r="L110" s="112">
        <f t="shared" si="9"/>
        <v>1.8545772710937849</v>
      </c>
    </row>
    <row r="111" spans="3:12" x14ac:dyDescent="0.3">
      <c r="C111" s="109">
        <v>105</v>
      </c>
      <c r="D111" s="110">
        <v>0.38381330000000002</v>
      </c>
      <c r="E111" s="111">
        <f t="shared" si="10"/>
        <v>7.9175849735254045E-3</v>
      </c>
      <c r="F111" s="111">
        <f t="shared" si="11"/>
        <v>3.0388744167191982E-3</v>
      </c>
      <c r="G111" s="111">
        <f>0.5+(SUM($E112:E$124)/E111)</f>
        <v>1.8591134386654316</v>
      </c>
      <c r="H111" s="111">
        <f t="shared" si="6"/>
        <v>1.4861207692556295E-2</v>
      </c>
      <c r="I111" s="111">
        <f t="shared" si="7"/>
        <v>1.1766487471502387E-4</v>
      </c>
      <c r="J111" s="111">
        <f>SUM(I111:$I$125)</f>
        <v>2.6511033669355567E-4</v>
      </c>
      <c r="K111" s="112">
        <f t="shared" si="8"/>
        <v>1.2530966640268344</v>
      </c>
      <c r="L111" s="112">
        <f t="shared" si="9"/>
        <v>1.7114299973601677</v>
      </c>
    </row>
    <row r="112" spans="3:12" x14ac:dyDescent="0.3">
      <c r="C112" s="109">
        <v>106</v>
      </c>
      <c r="D112" s="110">
        <v>0.41501870000000002</v>
      </c>
      <c r="E112" s="111">
        <f t="shared" si="10"/>
        <v>4.8787105568062067E-3</v>
      </c>
      <c r="F112" s="111">
        <f t="shared" si="11"/>
        <v>2.0247561129619882E-3</v>
      </c>
      <c r="G112" s="111">
        <f>0.5+(SUM($E113:E$124)/E112)</f>
        <v>1.7056844762560299</v>
      </c>
      <c r="H112" s="111">
        <f t="shared" si="6"/>
        <v>1.4277267453699964E-2</v>
      </c>
      <c r="I112" s="111">
        <f t="shared" si="7"/>
        <v>6.9654655448711685E-5</v>
      </c>
      <c r="J112" s="111">
        <f>SUM(I112:$I$125)</f>
        <v>1.4744546197853183E-4</v>
      </c>
      <c r="K112" s="112">
        <f t="shared" si="8"/>
        <v>1.1168069962976026</v>
      </c>
      <c r="L112" s="112">
        <f t="shared" si="9"/>
        <v>1.5751403296309359</v>
      </c>
    </row>
    <row r="113" spans="3:12" x14ac:dyDescent="0.3">
      <c r="C113" s="109">
        <v>107</v>
      </c>
      <c r="D113" s="110">
        <v>0.44876110000000002</v>
      </c>
      <c r="E113" s="111">
        <f t="shared" si="10"/>
        <v>2.8539544438442184E-3</v>
      </c>
      <c r="F113" s="111">
        <f t="shared" si="11"/>
        <v>1.2807437355694198E-3</v>
      </c>
      <c r="G113" s="111">
        <f>0.5+(SUM($E114:E$124)/E113)</f>
        <v>1.5610649883270282</v>
      </c>
      <c r="H113" s="111">
        <f t="shared" si="6"/>
        <v>1.3716271931693695E-2</v>
      </c>
      <c r="I113" s="111">
        <f t="shared" si="7"/>
        <v>3.9145615232432943E-5</v>
      </c>
      <c r="J113" s="111">
        <f>SUM(I113:$I$125)</f>
        <v>7.7790806529820142E-5</v>
      </c>
      <c r="K113" s="112">
        <f t="shared" si="8"/>
        <v>0.98721634767842059</v>
      </c>
      <c r="L113" s="112">
        <f t="shared" si="9"/>
        <v>1.4455496810117539</v>
      </c>
    </row>
    <row r="114" spans="3:12" x14ac:dyDescent="0.3">
      <c r="C114" s="109">
        <v>108</v>
      </c>
      <c r="D114" s="110">
        <v>0.48524699999999998</v>
      </c>
      <c r="E114" s="111">
        <f t="shared" si="10"/>
        <v>1.5732107082747986E-3</v>
      </c>
      <c r="F114" s="111">
        <f t="shared" si="11"/>
        <v>7.633957765582212E-4</v>
      </c>
      <c r="G114" s="111">
        <f>0.5+(SUM($E115:E$124)/E114)</f>
        <v>1.4248732052963393</v>
      </c>
      <c r="H114" s="111">
        <f t="shared" si="6"/>
        <v>1.31773195616233E-2</v>
      </c>
      <c r="I114" s="111">
        <f t="shared" si="7"/>
        <v>2.0730700240704752E-5</v>
      </c>
      <c r="J114" s="111">
        <f>SUM(I114:$I$125)</f>
        <v>3.8645191297387199E-5</v>
      </c>
      <c r="K114" s="112">
        <f t="shared" si="8"/>
        <v>0.86415272270964161</v>
      </c>
      <c r="L114" s="112">
        <f t="shared" si="9"/>
        <v>1.322486056042975</v>
      </c>
    </row>
    <row r="115" spans="3:12" x14ac:dyDescent="0.3">
      <c r="C115" s="109">
        <v>109</v>
      </c>
      <c r="D115" s="110">
        <v>0.52469929999999998</v>
      </c>
      <c r="E115" s="111">
        <f t="shared" si="10"/>
        <v>8.0981493171657743E-4</v>
      </c>
      <c r="F115" s="111">
        <f t="shared" si="11"/>
        <v>4.2490932780123598E-4</v>
      </c>
      <c r="G115" s="111">
        <f>0.5+(SUM($E116:E$124)/E115)</f>
        <v>1.2967320351631546</v>
      </c>
      <c r="H115" s="111">
        <f t="shared" si="6"/>
        <v>1.2659544203692289E-2</v>
      </c>
      <c r="I115" s="111">
        <f t="shared" si="7"/>
        <v>1.0251887924876065E-5</v>
      </c>
      <c r="J115" s="111">
        <f>SUM(I115:$I$125)</f>
        <v>1.7914491056682433E-5</v>
      </c>
      <c r="K115" s="112">
        <f t="shared" si="8"/>
        <v>0.74743336914688407</v>
      </c>
      <c r="L115" s="112">
        <f t="shared" si="9"/>
        <v>1.2057667024802174</v>
      </c>
    </row>
    <row r="116" spans="3:12" x14ac:dyDescent="0.3">
      <c r="C116" s="109">
        <v>110</v>
      </c>
      <c r="D116" s="110">
        <v>0.56735919999999995</v>
      </c>
      <c r="E116" s="111">
        <f t="shared" si="10"/>
        <v>3.8490560391534146E-4</v>
      </c>
      <c r="F116" s="111">
        <f t="shared" si="11"/>
        <v>2.1837973551292497E-4</v>
      </c>
      <c r="G116" s="111">
        <f>0.5+(SUM($E117:E$124)/E116)</f>
        <v>1.1762694335673283</v>
      </c>
      <c r="H116" s="111">
        <f t="shared" si="6"/>
        <v>1.2162113751265526E-2</v>
      </c>
      <c r="I116" s="111">
        <f t="shared" si="7"/>
        <v>4.6812657383179359E-6</v>
      </c>
      <c r="J116" s="111">
        <f>SUM(I116:$I$125)</f>
        <v>7.6626031318063751E-6</v>
      </c>
      <c r="K116" s="112">
        <f t="shared" si="8"/>
        <v>0.63686565987593091</v>
      </c>
      <c r="L116" s="112">
        <f t="shared" si="9"/>
        <v>1.0951989932092643</v>
      </c>
    </row>
    <row r="117" spans="3:12" x14ac:dyDescent="0.3">
      <c r="C117" s="109">
        <v>111</v>
      </c>
      <c r="D117" s="110">
        <v>0.61348749999999996</v>
      </c>
      <c r="E117" s="111">
        <f t="shared" si="10"/>
        <v>1.6652586840241649E-4</v>
      </c>
      <c r="F117" s="111">
        <f t="shared" si="11"/>
        <v>1.0216153869152747E-4</v>
      </c>
      <c r="G117" s="111">
        <f>0.5+(SUM($E118:E$124)/E117)</f>
        <v>1.0631198758122864</v>
      </c>
      <c r="H117" s="111">
        <f t="shared" si="6"/>
        <v>1.1684228793607003E-2</v>
      </c>
      <c r="I117" s="111">
        <f t="shared" si="7"/>
        <v>1.9457263464679251E-6</v>
      </c>
      <c r="J117" s="111">
        <f>SUM(I117:$I$125)</f>
        <v>2.9813373934884392E-6</v>
      </c>
      <c r="K117" s="112">
        <f t="shared" si="8"/>
        <v>0.53224907443971115</v>
      </c>
      <c r="L117" s="112">
        <f t="shared" si="9"/>
        <v>0.99058240777304452</v>
      </c>
    </row>
    <row r="118" spans="3:12" x14ac:dyDescent="0.3">
      <c r="C118" s="109">
        <v>112</v>
      </c>
      <c r="D118" s="110">
        <v>0.66336620000000002</v>
      </c>
      <c r="E118" s="111">
        <f t="shared" si="10"/>
        <v>6.4364329710889012E-5</v>
      </c>
      <c r="F118" s="111">
        <f t="shared" si="11"/>
        <v>4.2697120815859542E-5</v>
      </c>
      <c r="G118" s="111">
        <f>0.5+(SUM($E119:E$124)/E118)</f>
        <v>0.95692539261288156</v>
      </c>
      <c r="H118" s="111">
        <f t="shared" si="6"/>
        <v>1.1225121331162458E-2</v>
      </c>
      <c r="I118" s="111">
        <f t="shared" si="7"/>
        <v>7.2249741040367377E-7</v>
      </c>
      <c r="J118" s="111">
        <f>SUM(I118:$I$125)</f>
        <v>1.0356110470205139E-6</v>
      </c>
      <c r="K118" s="112">
        <f t="shared" si="8"/>
        <v>0.43337682891056661</v>
      </c>
      <c r="L118" s="112">
        <f t="shared" si="9"/>
        <v>0.89171016224389987</v>
      </c>
    </row>
    <row r="119" spans="3:12" x14ac:dyDescent="0.3">
      <c r="C119" s="109">
        <v>113</v>
      </c>
      <c r="D119" s="110">
        <v>0.71730020000000005</v>
      </c>
      <c r="E119" s="111">
        <f t="shared" si="10"/>
        <v>2.166720889502947E-5</v>
      </c>
      <c r="F119" s="111">
        <f t="shared" si="11"/>
        <v>1.5541893273846418E-5</v>
      </c>
      <c r="G119" s="111">
        <f>0.5+(SUM($E120:E$124)/E119)</f>
        <v>0.85733664478398075</v>
      </c>
      <c r="H119" s="111">
        <f t="shared" si="6"/>
        <v>1.0784053541322372E-2</v>
      </c>
      <c r="I119" s="111">
        <f t="shared" si="7"/>
        <v>2.3366034081501415E-7</v>
      </c>
      <c r="J119" s="111">
        <f>SUM(I119:$I$125)</f>
        <v>3.1311363661684035E-7</v>
      </c>
      <c r="K119" s="112">
        <f t="shared" si="8"/>
        <v>0.34003757558809844</v>
      </c>
      <c r="L119" s="112">
        <f t="shared" si="9"/>
        <v>0.7983709089214317</v>
      </c>
    </row>
    <row r="120" spans="3:12" x14ac:dyDescent="0.3">
      <c r="C120" s="109">
        <v>114</v>
      </c>
      <c r="D120" s="110">
        <v>0.77561919999999995</v>
      </c>
      <c r="E120" s="111">
        <f t="shared" si="10"/>
        <v>6.1253156211830517E-6</v>
      </c>
      <c r="F120" s="111">
        <f>E120*D120</f>
        <v>4.7509124018495013E-6</v>
      </c>
      <c r="G120" s="111">
        <f>0.5+(SUM($E121:E$124)/E120)</f>
        <v>0.7640144944707451</v>
      </c>
      <c r="H120" s="111">
        <f t="shared" si="6"/>
        <v>1.036031659268169E-2</v>
      </c>
      <c r="I120" s="111">
        <f t="shared" si="7"/>
        <v>6.3460209065555127E-8</v>
      </c>
      <c r="J120" s="111">
        <f>SUM(I120:$I$125)</f>
        <v>7.9453295801826218E-8</v>
      </c>
      <c r="K120" s="112">
        <f t="shared" si="8"/>
        <v>0.25201755512261315</v>
      </c>
      <c r="L120" s="112">
        <f t="shared" si="9"/>
        <v>0.71035088845594641</v>
      </c>
    </row>
    <row r="121" spans="3:12" x14ac:dyDescent="0.3">
      <c r="C121" s="109">
        <v>115</v>
      </c>
      <c r="D121" s="110">
        <v>0.83867979999999998</v>
      </c>
      <c r="E121" s="111">
        <f>E120-F120</f>
        <v>1.3744032193335504E-6</v>
      </c>
      <c r="F121" s="111">
        <f t="shared" si="11"/>
        <v>1.1526842171100182E-6</v>
      </c>
      <c r="G121" s="111">
        <f>0.5+(SUM($E122:E$124)/E121)</f>
        <v>0.67663585507648194</v>
      </c>
      <c r="H121" s="111">
        <f t="shared" si="6"/>
        <v>9.9532295058907608E-3</v>
      </c>
      <c r="I121" s="111">
        <f t="shared" si="7"/>
        <v>1.3679750675661945E-8</v>
      </c>
      <c r="J121" s="111">
        <f>SUM(I121:$I$125)</f>
        <v>1.5993086736271095E-8</v>
      </c>
      <c r="K121" s="112">
        <f t="shared" si="8"/>
        <v>0.16910659524847019</v>
      </c>
      <c r="L121" s="112">
        <f t="shared" si="9"/>
        <v>0.62743992858180353</v>
      </c>
    </row>
    <row r="122" spans="3:12" x14ac:dyDescent="0.3">
      <c r="C122" s="109">
        <v>116</v>
      </c>
      <c r="D122" s="110">
        <v>0.90686739999999999</v>
      </c>
      <c r="E122" s="111">
        <f t="shared" si="10"/>
        <v>2.2171900222353224E-7</v>
      </c>
      <c r="F122" s="111">
        <f t="shared" si="11"/>
        <v>2.010697350770489E-7</v>
      </c>
      <c r="G122" s="111">
        <f>0.5+(SUM($E123:E$124)/E122)</f>
        <v>0.59493947488585996</v>
      </c>
      <c r="H122" s="111">
        <f t="shared" si="6"/>
        <v>9.5621380592667508E-3</v>
      </c>
      <c r="I122" s="111">
        <f t="shared" si="7"/>
        <v>2.1201077096242871E-9</v>
      </c>
      <c r="J122" s="111">
        <f>SUM(I122:$I$125)</f>
        <v>2.3133360606091511E-9</v>
      </c>
      <c r="K122" s="112">
        <f t="shared" si="8"/>
        <v>9.1140818038488669E-2</v>
      </c>
      <c r="L122" s="112">
        <f t="shared" si="9"/>
        <v>0.54947415137182198</v>
      </c>
    </row>
    <row r="123" spans="3:12" x14ac:dyDescent="0.3">
      <c r="C123" s="109">
        <v>117</v>
      </c>
      <c r="D123" s="110">
        <v>0.98059890000000005</v>
      </c>
      <c r="E123" s="111">
        <f t="shared" si="10"/>
        <v>2.0649267146483341E-8</v>
      </c>
      <c r="F123" s="111">
        <f t="shared" si="11"/>
        <v>2.0248648649647703E-8</v>
      </c>
      <c r="G123" s="111">
        <f>0.5+(SUM($E124:E$125)/E123)</f>
        <v>0.51940109999999995</v>
      </c>
      <c r="H123" s="111">
        <f t="shared" si="6"/>
        <v>9.1864137374068119E-3</v>
      </c>
      <c r="I123" s="111">
        <f t="shared" si="7"/>
        <v>1.8969271138183773E-10</v>
      </c>
      <c r="J123" s="111">
        <f>SUM(I123:$I$125)</f>
        <v>1.9322835098486412E-10</v>
      </c>
      <c r="K123" s="112">
        <f t="shared" si="8"/>
        <v>1.8638774137765379E-2</v>
      </c>
      <c r="L123" s="112">
        <f t="shared" si="9"/>
        <v>0.47697210747109869</v>
      </c>
    </row>
    <row r="124" spans="3:12" x14ac:dyDescent="0.3">
      <c r="C124" s="109">
        <v>118</v>
      </c>
      <c r="D124" s="110">
        <v>1</v>
      </c>
      <c r="E124" s="111">
        <f t="shared" si="10"/>
        <v>4.0061849683563767E-10</v>
      </c>
      <c r="F124" s="111">
        <f t="shared" si="11"/>
        <v>4.0061849683563767E-10</v>
      </c>
      <c r="G124" s="111">
        <f>0.5+(SUM($E125:E$125)/E124)</f>
        <v>0.5</v>
      </c>
      <c r="H124" s="111">
        <f>1/(1+$D$2)^C124</f>
        <v>8.8254527211132777E-3</v>
      </c>
      <c r="I124" s="111">
        <f t="shared" si="7"/>
        <v>3.5356396030263896E-12</v>
      </c>
      <c r="J124" s="111">
        <f>SUM(I124:$I$125)</f>
        <v>3.5356396030263896E-12</v>
      </c>
      <c r="K124" s="112">
        <f t="shared" si="8"/>
        <v>0</v>
      </c>
      <c r="L124" s="112">
        <f t="shared" si="9"/>
        <v>0.45833333333333331</v>
      </c>
    </row>
    <row r="125" spans="3:12" x14ac:dyDescent="0.3">
      <c r="C125" s="109">
        <v>119</v>
      </c>
      <c r="D125" s="110">
        <v>1</v>
      </c>
      <c r="E125" s="113"/>
      <c r="F125" s="113"/>
      <c r="G125" s="113"/>
      <c r="H125" s="113"/>
      <c r="I125" s="113"/>
      <c r="J125" s="113"/>
      <c r="K125" s="113"/>
      <c r="L125" s="113"/>
    </row>
  </sheetData>
  <sheetProtection algorithmName="SHA-512" hashValue="rAQUbUlcUpqx8nEojxU3xD08PTEU1qgBCB8D8wojSqLp+zTXykxQVsYuMO8NLJzyfqdbSQmFY2qmZtuUK3u9Rw==" saltValue="8sNKqrBX/WeUZkiWLuAnRg==" spinCount="100000" sheet="1" objects="1" scenarios="1"/>
  <mergeCells count="1">
    <mergeCell ref="J2:K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6A883-FAC6-47AE-B2CA-F91716FBB2C9}">
  <sheetPr>
    <tabColor theme="7" tint="0.79998168889431442"/>
  </sheetPr>
  <dimension ref="B2:N125"/>
  <sheetViews>
    <sheetView topLeftCell="B1" workbookViewId="0"/>
  </sheetViews>
  <sheetFormatPr defaultColWidth="2" defaultRowHeight="15" x14ac:dyDescent="0.3"/>
  <cols>
    <col min="1" max="1" width="2" style="99"/>
    <col min="2" max="2" width="2.42578125" style="99" customWidth="1"/>
    <col min="3" max="3" width="16.5703125" style="99" customWidth="1"/>
    <col min="4" max="12" width="16.5703125" style="102" customWidth="1"/>
    <col min="13" max="230" width="9.140625" style="99" customWidth="1"/>
    <col min="231" max="257" width="2" style="99"/>
    <col min="258" max="258" width="2.42578125" style="99" customWidth="1"/>
    <col min="259" max="259" width="12.42578125" style="99" customWidth="1"/>
    <col min="260" max="260" width="9.140625" style="99" customWidth="1"/>
    <col min="261" max="261" width="9.7109375" style="99" customWidth="1"/>
    <col min="262" max="262" width="8.140625" style="99" customWidth="1"/>
    <col min="263" max="263" width="9.140625" style="99" customWidth="1"/>
    <col min="264" max="264" width="11.140625" style="99" customWidth="1"/>
    <col min="265" max="265" width="4" style="99" customWidth="1"/>
    <col min="266" max="266" width="18.7109375" style="99" customWidth="1"/>
    <col min="267" max="486" width="9.140625" style="99" customWidth="1"/>
    <col min="487" max="513" width="2" style="99"/>
    <col min="514" max="514" width="2.42578125" style="99" customWidth="1"/>
    <col min="515" max="515" width="12.42578125" style="99" customWidth="1"/>
    <col min="516" max="516" width="9.140625" style="99" customWidth="1"/>
    <col min="517" max="517" width="9.7109375" style="99" customWidth="1"/>
    <col min="518" max="518" width="8.140625" style="99" customWidth="1"/>
    <col min="519" max="519" width="9.140625" style="99" customWidth="1"/>
    <col min="520" max="520" width="11.140625" style="99" customWidth="1"/>
    <col min="521" max="521" width="4" style="99" customWidth="1"/>
    <col min="522" max="522" width="18.7109375" style="99" customWidth="1"/>
    <col min="523" max="742" width="9.140625" style="99" customWidth="1"/>
    <col min="743" max="769" width="2" style="99"/>
    <col min="770" max="770" width="2.42578125" style="99" customWidth="1"/>
    <col min="771" max="771" width="12.42578125" style="99" customWidth="1"/>
    <col min="772" max="772" width="9.140625" style="99" customWidth="1"/>
    <col min="773" max="773" width="9.7109375" style="99" customWidth="1"/>
    <col min="774" max="774" width="8.140625" style="99" customWidth="1"/>
    <col min="775" max="775" width="9.140625" style="99" customWidth="1"/>
    <col min="776" max="776" width="11.140625" style="99" customWidth="1"/>
    <col min="777" max="777" width="4" style="99" customWidth="1"/>
    <col min="778" max="778" width="18.7109375" style="99" customWidth="1"/>
    <col min="779" max="998" width="9.140625" style="99" customWidth="1"/>
    <col min="999" max="1025" width="2" style="99"/>
    <col min="1026" max="1026" width="2.42578125" style="99" customWidth="1"/>
    <col min="1027" max="1027" width="12.42578125" style="99" customWidth="1"/>
    <col min="1028" max="1028" width="9.140625" style="99" customWidth="1"/>
    <col min="1029" max="1029" width="9.7109375" style="99" customWidth="1"/>
    <col min="1030" max="1030" width="8.140625" style="99" customWidth="1"/>
    <col min="1031" max="1031" width="9.140625" style="99" customWidth="1"/>
    <col min="1032" max="1032" width="11.140625" style="99" customWidth="1"/>
    <col min="1033" max="1033" width="4" style="99" customWidth="1"/>
    <col min="1034" max="1034" width="18.7109375" style="99" customWidth="1"/>
    <col min="1035" max="1254" width="9.140625" style="99" customWidth="1"/>
    <col min="1255" max="1281" width="2" style="99"/>
    <col min="1282" max="1282" width="2.42578125" style="99" customWidth="1"/>
    <col min="1283" max="1283" width="12.42578125" style="99" customWidth="1"/>
    <col min="1284" max="1284" width="9.140625" style="99" customWidth="1"/>
    <col min="1285" max="1285" width="9.7109375" style="99" customWidth="1"/>
    <col min="1286" max="1286" width="8.140625" style="99" customWidth="1"/>
    <col min="1287" max="1287" width="9.140625" style="99" customWidth="1"/>
    <col min="1288" max="1288" width="11.140625" style="99" customWidth="1"/>
    <col min="1289" max="1289" width="4" style="99" customWidth="1"/>
    <col min="1290" max="1290" width="18.7109375" style="99" customWidth="1"/>
    <col min="1291" max="1510" width="9.140625" style="99" customWidth="1"/>
    <col min="1511" max="1537" width="2" style="99"/>
    <col min="1538" max="1538" width="2.42578125" style="99" customWidth="1"/>
    <col min="1539" max="1539" width="12.42578125" style="99" customWidth="1"/>
    <col min="1540" max="1540" width="9.140625" style="99" customWidth="1"/>
    <col min="1541" max="1541" width="9.7109375" style="99" customWidth="1"/>
    <col min="1542" max="1542" width="8.140625" style="99" customWidth="1"/>
    <col min="1543" max="1543" width="9.140625" style="99" customWidth="1"/>
    <col min="1544" max="1544" width="11.140625" style="99" customWidth="1"/>
    <col min="1545" max="1545" width="4" style="99" customWidth="1"/>
    <col min="1546" max="1546" width="18.7109375" style="99" customWidth="1"/>
    <col min="1547" max="1766" width="9.140625" style="99" customWidth="1"/>
    <col min="1767" max="1793" width="2" style="99"/>
    <col min="1794" max="1794" width="2.42578125" style="99" customWidth="1"/>
    <col min="1795" max="1795" width="12.42578125" style="99" customWidth="1"/>
    <col min="1796" max="1796" width="9.140625" style="99" customWidth="1"/>
    <col min="1797" max="1797" width="9.7109375" style="99" customWidth="1"/>
    <col min="1798" max="1798" width="8.140625" style="99" customWidth="1"/>
    <col min="1799" max="1799" width="9.140625" style="99" customWidth="1"/>
    <col min="1800" max="1800" width="11.140625" style="99" customWidth="1"/>
    <col min="1801" max="1801" width="4" style="99" customWidth="1"/>
    <col min="1802" max="1802" width="18.7109375" style="99" customWidth="1"/>
    <col min="1803" max="2022" width="9.140625" style="99" customWidth="1"/>
    <col min="2023" max="2049" width="2" style="99"/>
    <col min="2050" max="2050" width="2.42578125" style="99" customWidth="1"/>
    <col min="2051" max="2051" width="12.42578125" style="99" customWidth="1"/>
    <col min="2052" max="2052" width="9.140625" style="99" customWidth="1"/>
    <col min="2053" max="2053" width="9.7109375" style="99" customWidth="1"/>
    <col min="2054" max="2054" width="8.140625" style="99" customWidth="1"/>
    <col min="2055" max="2055" width="9.140625" style="99" customWidth="1"/>
    <col min="2056" max="2056" width="11.140625" style="99" customWidth="1"/>
    <col min="2057" max="2057" width="4" style="99" customWidth="1"/>
    <col min="2058" max="2058" width="18.7109375" style="99" customWidth="1"/>
    <col min="2059" max="2278" width="9.140625" style="99" customWidth="1"/>
    <col min="2279" max="2305" width="2" style="99"/>
    <col min="2306" max="2306" width="2.42578125" style="99" customWidth="1"/>
    <col min="2307" max="2307" width="12.42578125" style="99" customWidth="1"/>
    <col min="2308" max="2308" width="9.140625" style="99" customWidth="1"/>
    <col min="2309" max="2309" width="9.7109375" style="99" customWidth="1"/>
    <col min="2310" max="2310" width="8.140625" style="99" customWidth="1"/>
    <col min="2311" max="2311" width="9.140625" style="99" customWidth="1"/>
    <col min="2312" max="2312" width="11.140625" style="99" customWidth="1"/>
    <col min="2313" max="2313" width="4" style="99" customWidth="1"/>
    <col min="2314" max="2314" width="18.7109375" style="99" customWidth="1"/>
    <col min="2315" max="2534" width="9.140625" style="99" customWidth="1"/>
    <col min="2535" max="2561" width="2" style="99"/>
    <col min="2562" max="2562" width="2.42578125" style="99" customWidth="1"/>
    <col min="2563" max="2563" width="12.42578125" style="99" customWidth="1"/>
    <col min="2564" max="2564" width="9.140625" style="99" customWidth="1"/>
    <col min="2565" max="2565" width="9.7109375" style="99" customWidth="1"/>
    <col min="2566" max="2566" width="8.140625" style="99" customWidth="1"/>
    <col min="2567" max="2567" width="9.140625" style="99" customWidth="1"/>
    <col min="2568" max="2568" width="11.140625" style="99" customWidth="1"/>
    <col min="2569" max="2569" width="4" style="99" customWidth="1"/>
    <col min="2570" max="2570" width="18.7109375" style="99" customWidth="1"/>
    <col min="2571" max="2790" width="9.140625" style="99" customWidth="1"/>
    <col min="2791" max="2817" width="2" style="99"/>
    <col min="2818" max="2818" width="2.42578125" style="99" customWidth="1"/>
    <col min="2819" max="2819" width="12.42578125" style="99" customWidth="1"/>
    <col min="2820" max="2820" width="9.140625" style="99" customWidth="1"/>
    <col min="2821" max="2821" width="9.7109375" style="99" customWidth="1"/>
    <col min="2822" max="2822" width="8.140625" style="99" customWidth="1"/>
    <col min="2823" max="2823" width="9.140625" style="99" customWidth="1"/>
    <col min="2824" max="2824" width="11.140625" style="99" customWidth="1"/>
    <col min="2825" max="2825" width="4" style="99" customWidth="1"/>
    <col min="2826" max="2826" width="18.7109375" style="99" customWidth="1"/>
    <col min="2827" max="3046" width="9.140625" style="99" customWidth="1"/>
    <col min="3047" max="3073" width="2" style="99"/>
    <col min="3074" max="3074" width="2.42578125" style="99" customWidth="1"/>
    <col min="3075" max="3075" width="12.42578125" style="99" customWidth="1"/>
    <col min="3076" max="3076" width="9.140625" style="99" customWidth="1"/>
    <col min="3077" max="3077" width="9.7109375" style="99" customWidth="1"/>
    <col min="3078" max="3078" width="8.140625" style="99" customWidth="1"/>
    <col min="3079" max="3079" width="9.140625" style="99" customWidth="1"/>
    <col min="3080" max="3080" width="11.140625" style="99" customWidth="1"/>
    <col min="3081" max="3081" width="4" style="99" customWidth="1"/>
    <col min="3082" max="3082" width="18.7109375" style="99" customWidth="1"/>
    <col min="3083" max="3302" width="9.140625" style="99" customWidth="1"/>
    <col min="3303" max="3329" width="2" style="99"/>
    <col min="3330" max="3330" width="2.42578125" style="99" customWidth="1"/>
    <col min="3331" max="3331" width="12.42578125" style="99" customWidth="1"/>
    <col min="3332" max="3332" width="9.140625" style="99" customWidth="1"/>
    <col min="3333" max="3333" width="9.7109375" style="99" customWidth="1"/>
    <col min="3334" max="3334" width="8.140625" style="99" customWidth="1"/>
    <col min="3335" max="3335" width="9.140625" style="99" customWidth="1"/>
    <col min="3336" max="3336" width="11.140625" style="99" customWidth="1"/>
    <col min="3337" max="3337" width="4" style="99" customWidth="1"/>
    <col min="3338" max="3338" width="18.7109375" style="99" customWidth="1"/>
    <col min="3339" max="3558" width="9.140625" style="99" customWidth="1"/>
    <col min="3559" max="3585" width="2" style="99"/>
    <col min="3586" max="3586" width="2.42578125" style="99" customWidth="1"/>
    <col min="3587" max="3587" width="12.42578125" style="99" customWidth="1"/>
    <col min="3588" max="3588" width="9.140625" style="99" customWidth="1"/>
    <col min="3589" max="3589" width="9.7109375" style="99" customWidth="1"/>
    <col min="3590" max="3590" width="8.140625" style="99" customWidth="1"/>
    <col min="3591" max="3591" width="9.140625" style="99" customWidth="1"/>
    <col min="3592" max="3592" width="11.140625" style="99" customWidth="1"/>
    <col min="3593" max="3593" width="4" style="99" customWidth="1"/>
    <col min="3594" max="3594" width="18.7109375" style="99" customWidth="1"/>
    <col min="3595" max="3814" width="9.140625" style="99" customWidth="1"/>
    <col min="3815" max="3841" width="2" style="99"/>
    <col min="3842" max="3842" width="2.42578125" style="99" customWidth="1"/>
    <col min="3843" max="3843" width="12.42578125" style="99" customWidth="1"/>
    <col min="3844" max="3844" width="9.140625" style="99" customWidth="1"/>
    <col min="3845" max="3845" width="9.7109375" style="99" customWidth="1"/>
    <col min="3846" max="3846" width="8.140625" style="99" customWidth="1"/>
    <col min="3847" max="3847" width="9.140625" style="99" customWidth="1"/>
    <col min="3848" max="3848" width="11.140625" style="99" customWidth="1"/>
    <col min="3849" max="3849" width="4" style="99" customWidth="1"/>
    <col min="3850" max="3850" width="18.7109375" style="99" customWidth="1"/>
    <col min="3851" max="4070" width="9.140625" style="99" customWidth="1"/>
    <col min="4071" max="4097" width="2" style="99"/>
    <col min="4098" max="4098" width="2.42578125" style="99" customWidth="1"/>
    <col min="4099" max="4099" width="12.42578125" style="99" customWidth="1"/>
    <col min="4100" max="4100" width="9.140625" style="99" customWidth="1"/>
    <col min="4101" max="4101" width="9.7109375" style="99" customWidth="1"/>
    <col min="4102" max="4102" width="8.140625" style="99" customWidth="1"/>
    <col min="4103" max="4103" width="9.140625" style="99" customWidth="1"/>
    <col min="4104" max="4104" width="11.140625" style="99" customWidth="1"/>
    <col min="4105" max="4105" width="4" style="99" customWidth="1"/>
    <col min="4106" max="4106" width="18.7109375" style="99" customWidth="1"/>
    <col min="4107" max="4326" width="9.140625" style="99" customWidth="1"/>
    <col min="4327" max="4353" width="2" style="99"/>
    <col min="4354" max="4354" width="2.42578125" style="99" customWidth="1"/>
    <col min="4355" max="4355" width="12.42578125" style="99" customWidth="1"/>
    <col min="4356" max="4356" width="9.140625" style="99" customWidth="1"/>
    <col min="4357" max="4357" width="9.7109375" style="99" customWidth="1"/>
    <col min="4358" max="4358" width="8.140625" style="99" customWidth="1"/>
    <col min="4359" max="4359" width="9.140625" style="99" customWidth="1"/>
    <col min="4360" max="4360" width="11.140625" style="99" customWidth="1"/>
    <col min="4361" max="4361" width="4" style="99" customWidth="1"/>
    <col min="4362" max="4362" width="18.7109375" style="99" customWidth="1"/>
    <col min="4363" max="4582" width="9.140625" style="99" customWidth="1"/>
    <col min="4583" max="4609" width="2" style="99"/>
    <col min="4610" max="4610" width="2.42578125" style="99" customWidth="1"/>
    <col min="4611" max="4611" width="12.42578125" style="99" customWidth="1"/>
    <col min="4612" max="4612" width="9.140625" style="99" customWidth="1"/>
    <col min="4613" max="4613" width="9.7109375" style="99" customWidth="1"/>
    <col min="4614" max="4614" width="8.140625" style="99" customWidth="1"/>
    <col min="4615" max="4615" width="9.140625" style="99" customWidth="1"/>
    <col min="4616" max="4616" width="11.140625" style="99" customWidth="1"/>
    <col min="4617" max="4617" width="4" style="99" customWidth="1"/>
    <col min="4618" max="4618" width="18.7109375" style="99" customWidth="1"/>
    <col min="4619" max="4838" width="9.140625" style="99" customWidth="1"/>
    <col min="4839" max="4865" width="2" style="99"/>
    <col min="4866" max="4866" width="2.42578125" style="99" customWidth="1"/>
    <col min="4867" max="4867" width="12.42578125" style="99" customWidth="1"/>
    <col min="4868" max="4868" width="9.140625" style="99" customWidth="1"/>
    <col min="4869" max="4869" width="9.7109375" style="99" customWidth="1"/>
    <col min="4870" max="4870" width="8.140625" style="99" customWidth="1"/>
    <col min="4871" max="4871" width="9.140625" style="99" customWidth="1"/>
    <col min="4872" max="4872" width="11.140625" style="99" customWidth="1"/>
    <col min="4873" max="4873" width="4" style="99" customWidth="1"/>
    <col min="4874" max="4874" width="18.7109375" style="99" customWidth="1"/>
    <col min="4875" max="5094" width="9.140625" style="99" customWidth="1"/>
    <col min="5095" max="5121" width="2" style="99"/>
    <col min="5122" max="5122" width="2.42578125" style="99" customWidth="1"/>
    <col min="5123" max="5123" width="12.42578125" style="99" customWidth="1"/>
    <col min="5124" max="5124" width="9.140625" style="99" customWidth="1"/>
    <col min="5125" max="5125" width="9.7109375" style="99" customWidth="1"/>
    <col min="5126" max="5126" width="8.140625" style="99" customWidth="1"/>
    <col min="5127" max="5127" width="9.140625" style="99" customWidth="1"/>
    <col min="5128" max="5128" width="11.140625" style="99" customWidth="1"/>
    <col min="5129" max="5129" width="4" style="99" customWidth="1"/>
    <col min="5130" max="5130" width="18.7109375" style="99" customWidth="1"/>
    <col min="5131" max="5350" width="9.140625" style="99" customWidth="1"/>
    <col min="5351" max="5377" width="2" style="99"/>
    <col min="5378" max="5378" width="2.42578125" style="99" customWidth="1"/>
    <col min="5379" max="5379" width="12.42578125" style="99" customWidth="1"/>
    <col min="5380" max="5380" width="9.140625" style="99" customWidth="1"/>
    <col min="5381" max="5381" width="9.7109375" style="99" customWidth="1"/>
    <col min="5382" max="5382" width="8.140625" style="99" customWidth="1"/>
    <col min="5383" max="5383" width="9.140625" style="99" customWidth="1"/>
    <col min="5384" max="5384" width="11.140625" style="99" customWidth="1"/>
    <col min="5385" max="5385" width="4" style="99" customWidth="1"/>
    <col min="5386" max="5386" width="18.7109375" style="99" customWidth="1"/>
    <col min="5387" max="5606" width="9.140625" style="99" customWidth="1"/>
    <col min="5607" max="5633" width="2" style="99"/>
    <col min="5634" max="5634" width="2.42578125" style="99" customWidth="1"/>
    <col min="5635" max="5635" width="12.42578125" style="99" customWidth="1"/>
    <col min="5636" max="5636" width="9.140625" style="99" customWidth="1"/>
    <col min="5637" max="5637" width="9.7109375" style="99" customWidth="1"/>
    <col min="5638" max="5638" width="8.140625" style="99" customWidth="1"/>
    <col min="5639" max="5639" width="9.140625" style="99" customWidth="1"/>
    <col min="5640" max="5640" width="11.140625" style="99" customWidth="1"/>
    <col min="5641" max="5641" width="4" style="99" customWidth="1"/>
    <col min="5642" max="5642" width="18.7109375" style="99" customWidth="1"/>
    <col min="5643" max="5862" width="9.140625" style="99" customWidth="1"/>
    <col min="5863" max="5889" width="2" style="99"/>
    <col min="5890" max="5890" width="2.42578125" style="99" customWidth="1"/>
    <col min="5891" max="5891" width="12.42578125" style="99" customWidth="1"/>
    <col min="5892" max="5892" width="9.140625" style="99" customWidth="1"/>
    <col min="5893" max="5893" width="9.7109375" style="99" customWidth="1"/>
    <col min="5894" max="5894" width="8.140625" style="99" customWidth="1"/>
    <col min="5895" max="5895" width="9.140625" style="99" customWidth="1"/>
    <col min="5896" max="5896" width="11.140625" style="99" customWidth="1"/>
    <col min="5897" max="5897" width="4" style="99" customWidth="1"/>
    <col min="5898" max="5898" width="18.7109375" style="99" customWidth="1"/>
    <col min="5899" max="6118" width="9.140625" style="99" customWidth="1"/>
    <col min="6119" max="6145" width="2" style="99"/>
    <col min="6146" max="6146" width="2.42578125" style="99" customWidth="1"/>
    <col min="6147" max="6147" width="12.42578125" style="99" customWidth="1"/>
    <col min="6148" max="6148" width="9.140625" style="99" customWidth="1"/>
    <col min="6149" max="6149" width="9.7109375" style="99" customWidth="1"/>
    <col min="6150" max="6150" width="8.140625" style="99" customWidth="1"/>
    <col min="6151" max="6151" width="9.140625" style="99" customWidth="1"/>
    <col min="6152" max="6152" width="11.140625" style="99" customWidth="1"/>
    <col min="6153" max="6153" width="4" style="99" customWidth="1"/>
    <col min="6154" max="6154" width="18.7109375" style="99" customWidth="1"/>
    <col min="6155" max="6374" width="9.140625" style="99" customWidth="1"/>
    <col min="6375" max="6401" width="2" style="99"/>
    <col min="6402" max="6402" width="2.42578125" style="99" customWidth="1"/>
    <col min="6403" max="6403" width="12.42578125" style="99" customWidth="1"/>
    <col min="6404" max="6404" width="9.140625" style="99" customWidth="1"/>
    <col min="6405" max="6405" width="9.7109375" style="99" customWidth="1"/>
    <col min="6406" max="6406" width="8.140625" style="99" customWidth="1"/>
    <col min="6407" max="6407" width="9.140625" style="99" customWidth="1"/>
    <col min="6408" max="6408" width="11.140625" style="99" customWidth="1"/>
    <col min="6409" max="6409" width="4" style="99" customWidth="1"/>
    <col min="6410" max="6410" width="18.7109375" style="99" customWidth="1"/>
    <col min="6411" max="6630" width="9.140625" style="99" customWidth="1"/>
    <col min="6631" max="6657" width="2" style="99"/>
    <col min="6658" max="6658" width="2.42578125" style="99" customWidth="1"/>
    <col min="6659" max="6659" width="12.42578125" style="99" customWidth="1"/>
    <col min="6660" max="6660" width="9.140625" style="99" customWidth="1"/>
    <col min="6661" max="6661" width="9.7109375" style="99" customWidth="1"/>
    <col min="6662" max="6662" width="8.140625" style="99" customWidth="1"/>
    <col min="6663" max="6663" width="9.140625" style="99" customWidth="1"/>
    <col min="6664" max="6664" width="11.140625" style="99" customWidth="1"/>
    <col min="6665" max="6665" width="4" style="99" customWidth="1"/>
    <col min="6666" max="6666" width="18.7109375" style="99" customWidth="1"/>
    <col min="6667" max="6886" width="9.140625" style="99" customWidth="1"/>
    <col min="6887" max="6913" width="2" style="99"/>
    <col min="6914" max="6914" width="2.42578125" style="99" customWidth="1"/>
    <col min="6915" max="6915" width="12.42578125" style="99" customWidth="1"/>
    <col min="6916" max="6916" width="9.140625" style="99" customWidth="1"/>
    <col min="6917" max="6917" width="9.7109375" style="99" customWidth="1"/>
    <col min="6918" max="6918" width="8.140625" style="99" customWidth="1"/>
    <col min="6919" max="6919" width="9.140625" style="99" customWidth="1"/>
    <col min="6920" max="6920" width="11.140625" style="99" customWidth="1"/>
    <col min="6921" max="6921" width="4" style="99" customWidth="1"/>
    <col min="6922" max="6922" width="18.7109375" style="99" customWidth="1"/>
    <col min="6923" max="7142" width="9.140625" style="99" customWidth="1"/>
    <col min="7143" max="7169" width="2" style="99"/>
    <col min="7170" max="7170" width="2.42578125" style="99" customWidth="1"/>
    <col min="7171" max="7171" width="12.42578125" style="99" customWidth="1"/>
    <col min="7172" max="7172" width="9.140625" style="99" customWidth="1"/>
    <col min="7173" max="7173" width="9.7109375" style="99" customWidth="1"/>
    <col min="7174" max="7174" width="8.140625" style="99" customWidth="1"/>
    <col min="7175" max="7175" width="9.140625" style="99" customWidth="1"/>
    <col min="7176" max="7176" width="11.140625" style="99" customWidth="1"/>
    <col min="7177" max="7177" width="4" style="99" customWidth="1"/>
    <col min="7178" max="7178" width="18.7109375" style="99" customWidth="1"/>
    <col min="7179" max="7398" width="9.140625" style="99" customWidth="1"/>
    <col min="7399" max="7425" width="2" style="99"/>
    <col min="7426" max="7426" width="2.42578125" style="99" customWidth="1"/>
    <col min="7427" max="7427" width="12.42578125" style="99" customWidth="1"/>
    <col min="7428" max="7428" width="9.140625" style="99" customWidth="1"/>
    <col min="7429" max="7429" width="9.7109375" style="99" customWidth="1"/>
    <col min="7430" max="7430" width="8.140625" style="99" customWidth="1"/>
    <col min="7431" max="7431" width="9.140625" style="99" customWidth="1"/>
    <col min="7432" max="7432" width="11.140625" style="99" customWidth="1"/>
    <col min="7433" max="7433" width="4" style="99" customWidth="1"/>
    <col min="7434" max="7434" width="18.7109375" style="99" customWidth="1"/>
    <col min="7435" max="7654" width="9.140625" style="99" customWidth="1"/>
    <col min="7655" max="7681" width="2" style="99"/>
    <col min="7682" max="7682" width="2.42578125" style="99" customWidth="1"/>
    <col min="7683" max="7683" width="12.42578125" style="99" customWidth="1"/>
    <col min="7684" max="7684" width="9.140625" style="99" customWidth="1"/>
    <col min="7685" max="7685" width="9.7109375" style="99" customWidth="1"/>
    <col min="7686" max="7686" width="8.140625" style="99" customWidth="1"/>
    <col min="7687" max="7687" width="9.140625" style="99" customWidth="1"/>
    <col min="7688" max="7688" width="11.140625" style="99" customWidth="1"/>
    <col min="7689" max="7689" width="4" style="99" customWidth="1"/>
    <col min="7690" max="7690" width="18.7109375" style="99" customWidth="1"/>
    <col min="7691" max="7910" width="9.140625" style="99" customWidth="1"/>
    <col min="7911" max="7937" width="2" style="99"/>
    <col min="7938" max="7938" width="2.42578125" style="99" customWidth="1"/>
    <col min="7939" max="7939" width="12.42578125" style="99" customWidth="1"/>
    <col min="7940" max="7940" width="9.140625" style="99" customWidth="1"/>
    <col min="7941" max="7941" width="9.7109375" style="99" customWidth="1"/>
    <col min="7942" max="7942" width="8.140625" style="99" customWidth="1"/>
    <col min="7943" max="7943" width="9.140625" style="99" customWidth="1"/>
    <col min="7944" max="7944" width="11.140625" style="99" customWidth="1"/>
    <col min="7945" max="7945" width="4" style="99" customWidth="1"/>
    <col min="7946" max="7946" width="18.7109375" style="99" customWidth="1"/>
    <col min="7947" max="8166" width="9.140625" style="99" customWidth="1"/>
    <col min="8167" max="8193" width="2" style="99"/>
    <col min="8194" max="8194" width="2.42578125" style="99" customWidth="1"/>
    <col min="8195" max="8195" width="12.42578125" style="99" customWidth="1"/>
    <col min="8196" max="8196" width="9.140625" style="99" customWidth="1"/>
    <col min="8197" max="8197" width="9.7109375" style="99" customWidth="1"/>
    <col min="8198" max="8198" width="8.140625" style="99" customWidth="1"/>
    <col min="8199" max="8199" width="9.140625" style="99" customWidth="1"/>
    <col min="8200" max="8200" width="11.140625" style="99" customWidth="1"/>
    <col min="8201" max="8201" width="4" style="99" customWidth="1"/>
    <col min="8202" max="8202" width="18.7109375" style="99" customWidth="1"/>
    <col min="8203" max="8422" width="9.140625" style="99" customWidth="1"/>
    <col min="8423" max="8449" width="2" style="99"/>
    <col min="8450" max="8450" width="2.42578125" style="99" customWidth="1"/>
    <col min="8451" max="8451" width="12.42578125" style="99" customWidth="1"/>
    <col min="8452" max="8452" width="9.140625" style="99" customWidth="1"/>
    <col min="8453" max="8453" width="9.7109375" style="99" customWidth="1"/>
    <col min="8454" max="8454" width="8.140625" style="99" customWidth="1"/>
    <col min="8455" max="8455" width="9.140625" style="99" customWidth="1"/>
    <col min="8456" max="8456" width="11.140625" style="99" customWidth="1"/>
    <col min="8457" max="8457" width="4" style="99" customWidth="1"/>
    <col min="8458" max="8458" width="18.7109375" style="99" customWidth="1"/>
    <col min="8459" max="8678" width="9.140625" style="99" customWidth="1"/>
    <col min="8679" max="8705" width="2" style="99"/>
    <col min="8706" max="8706" width="2.42578125" style="99" customWidth="1"/>
    <col min="8707" max="8707" width="12.42578125" style="99" customWidth="1"/>
    <col min="8708" max="8708" width="9.140625" style="99" customWidth="1"/>
    <col min="8709" max="8709" width="9.7109375" style="99" customWidth="1"/>
    <col min="8710" max="8710" width="8.140625" style="99" customWidth="1"/>
    <col min="8711" max="8711" width="9.140625" style="99" customWidth="1"/>
    <col min="8712" max="8712" width="11.140625" style="99" customWidth="1"/>
    <col min="8713" max="8713" width="4" style="99" customWidth="1"/>
    <col min="8714" max="8714" width="18.7109375" style="99" customWidth="1"/>
    <col min="8715" max="8934" width="9.140625" style="99" customWidth="1"/>
    <col min="8935" max="8961" width="2" style="99"/>
    <col min="8962" max="8962" width="2.42578125" style="99" customWidth="1"/>
    <col min="8963" max="8963" width="12.42578125" style="99" customWidth="1"/>
    <col min="8964" max="8964" width="9.140625" style="99" customWidth="1"/>
    <col min="8965" max="8965" width="9.7109375" style="99" customWidth="1"/>
    <col min="8966" max="8966" width="8.140625" style="99" customWidth="1"/>
    <col min="8967" max="8967" width="9.140625" style="99" customWidth="1"/>
    <col min="8968" max="8968" width="11.140625" style="99" customWidth="1"/>
    <col min="8969" max="8969" width="4" style="99" customWidth="1"/>
    <col min="8970" max="8970" width="18.7109375" style="99" customWidth="1"/>
    <col min="8971" max="9190" width="9.140625" style="99" customWidth="1"/>
    <col min="9191" max="9217" width="2" style="99"/>
    <col min="9218" max="9218" width="2.42578125" style="99" customWidth="1"/>
    <col min="9219" max="9219" width="12.42578125" style="99" customWidth="1"/>
    <col min="9220" max="9220" width="9.140625" style="99" customWidth="1"/>
    <col min="9221" max="9221" width="9.7109375" style="99" customWidth="1"/>
    <col min="9222" max="9222" width="8.140625" style="99" customWidth="1"/>
    <col min="9223" max="9223" width="9.140625" style="99" customWidth="1"/>
    <col min="9224" max="9224" width="11.140625" style="99" customWidth="1"/>
    <col min="9225" max="9225" width="4" style="99" customWidth="1"/>
    <col min="9226" max="9226" width="18.7109375" style="99" customWidth="1"/>
    <col min="9227" max="9446" width="9.140625" style="99" customWidth="1"/>
    <col min="9447" max="9473" width="2" style="99"/>
    <col min="9474" max="9474" width="2.42578125" style="99" customWidth="1"/>
    <col min="9475" max="9475" width="12.42578125" style="99" customWidth="1"/>
    <col min="9476" max="9476" width="9.140625" style="99" customWidth="1"/>
    <col min="9477" max="9477" width="9.7109375" style="99" customWidth="1"/>
    <col min="9478" max="9478" width="8.140625" style="99" customWidth="1"/>
    <col min="9479" max="9479" width="9.140625" style="99" customWidth="1"/>
    <col min="9480" max="9480" width="11.140625" style="99" customWidth="1"/>
    <col min="9481" max="9481" width="4" style="99" customWidth="1"/>
    <col min="9482" max="9482" width="18.7109375" style="99" customWidth="1"/>
    <col min="9483" max="9702" width="9.140625" style="99" customWidth="1"/>
    <col min="9703" max="9729" width="2" style="99"/>
    <col min="9730" max="9730" width="2.42578125" style="99" customWidth="1"/>
    <col min="9731" max="9731" width="12.42578125" style="99" customWidth="1"/>
    <col min="9732" max="9732" width="9.140625" style="99" customWidth="1"/>
    <col min="9733" max="9733" width="9.7109375" style="99" customWidth="1"/>
    <col min="9734" max="9734" width="8.140625" style="99" customWidth="1"/>
    <col min="9735" max="9735" width="9.140625" style="99" customWidth="1"/>
    <col min="9736" max="9736" width="11.140625" style="99" customWidth="1"/>
    <col min="9737" max="9737" width="4" style="99" customWidth="1"/>
    <col min="9738" max="9738" width="18.7109375" style="99" customWidth="1"/>
    <col min="9739" max="9958" width="9.140625" style="99" customWidth="1"/>
    <col min="9959" max="9985" width="2" style="99"/>
    <col min="9986" max="9986" width="2.42578125" style="99" customWidth="1"/>
    <col min="9987" max="9987" width="12.42578125" style="99" customWidth="1"/>
    <col min="9988" max="9988" width="9.140625" style="99" customWidth="1"/>
    <col min="9989" max="9989" width="9.7109375" style="99" customWidth="1"/>
    <col min="9990" max="9990" width="8.140625" style="99" customWidth="1"/>
    <col min="9991" max="9991" width="9.140625" style="99" customWidth="1"/>
    <col min="9992" max="9992" width="11.140625" style="99" customWidth="1"/>
    <col min="9993" max="9993" width="4" style="99" customWidth="1"/>
    <col min="9994" max="9994" width="18.7109375" style="99" customWidth="1"/>
    <col min="9995" max="10214" width="9.140625" style="99" customWidth="1"/>
    <col min="10215" max="10241" width="2" style="99"/>
    <col min="10242" max="10242" width="2.42578125" style="99" customWidth="1"/>
    <col min="10243" max="10243" width="12.42578125" style="99" customWidth="1"/>
    <col min="10244" max="10244" width="9.140625" style="99" customWidth="1"/>
    <col min="10245" max="10245" width="9.7109375" style="99" customWidth="1"/>
    <col min="10246" max="10246" width="8.140625" style="99" customWidth="1"/>
    <col min="10247" max="10247" width="9.140625" style="99" customWidth="1"/>
    <col min="10248" max="10248" width="11.140625" style="99" customWidth="1"/>
    <col min="10249" max="10249" width="4" style="99" customWidth="1"/>
    <col min="10250" max="10250" width="18.7109375" style="99" customWidth="1"/>
    <col min="10251" max="10470" width="9.140625" style="99" customWidth="1"/>
    <col min="10471" max="10497" width="2" style="99"/>
    <col min="10498" max="10498" width="2.42578125" style="99" customWidth="1"/>
    <col min="10499" max="10499" width="12.42578125" style="99" customWidth="1"/>
    <col min="10500" max="10500" width="9.140625" style="99" customWidth="1"/>
    <col min="10501" max="10501" width="9.7109375" style="99" customWidth="1"/>
    <col min="10502" max="10502" width="8.140625" style="99" customWidth="1"/>
    <col min="10503" max="10503" width="9.140625" style="99" customWidth="1"/>
    <col min="10504" max="10504" width="11.140625" style="99" customWidth="1"/>
    <col min="10505" max="10505" width="4" style="99" customWidth="1"/>
    <col min="10506" max="10506" width="18.7109375" style="99" customWidth="1"/>
    <col min="10507" max="10726" width="9.140625" style="99" customWidth="1"/>
    <col min="10727" max="10753" width="2" style="99"/>
    <col min="10754" max="10754" width="2.42578125" style="99" customWidth="1"/>
    <col min="10755" max="10755" width="12.42578125" style="99" customWidth="1"/>
    <col min="10756" max="10756" width="9.140625" style="99" customWidth="1"/>
    <col min="10757" max="10757" width="9.7109375" style="99" customWidth="1"/>
    <col min="10758" max="10758" width="8.140625" style="99" customWidth="1"/>
    <col min="10759" max="10759" width="9.140625" style="99" customWidth="1"/>
    <col min="10760" max="10760" width="11.140625" style="99" customWidth="1"/>
    <col min="10761" max="10761" width="4" style="99" customWidth="1"/>
    <col min="10762" max="10762" width="18.7109375" style="99" customWidth="1"/>
    <col min="10763" max="10982" width="9.140625" style="99" customWidth="1"/>
    <col min="10983" max="11009" width="2" style="99"/>
    <col min="11010" max="11010" width="2.42578125" style="99" customWidth="1"/>
    <col min="11011" max="11011" width="12.42578125" style="99" customWidth="1"/>
    <col min="11012" max="11012" width="9.140625" style="99" customWidth="1"/>
    <col min="11013" max="11013" width="9.7109375" style="99" customWidth="1"/>
    <col min="11014" max="11014" width="8.140625" style="99" customWidth="1"/>
    <col min="11015" max="11015" width="9.140625" style="99" customWidth="1"/>
    <col min="11016" max="11016" width="11.140625" style="99" customWidth="1"/>
    <col min="11017" max="11017" width="4" style="99" customWidth="1"/>
    <col min="11018" max="11018" width="18.7109375" style="99" customWidth="1"/>
    <col min="11019" max="11238" width="9.140625" style="99" customWidth="1"/>
    <col min="11239" max="11265" width="2" style="99"/>
    <col min="11266" max="11266" width="2.42578125" style="99" customWidth="1"/>
    <col min="11267" max="11267" width="12.42578125" style="99" customWidth="1"/>
    <col min="11268" max="11268" width="9.140625" style="99" customWidth="1"/>
    <col min="11269" max="11269" width="9.7109375" style="99" customWidth="1"/>
    <col min="11270" max="11270" width="8.140625" style="99" customWidth="1"/>
    <col min="11271" max="11271" width="9.140625" style="99" customWidth="1"/>
    <col min="11272" max="11272" width="11.140625" style="99" customWidth="1"/>
    <col min="11273" max="11273" width="4" style="99" customWidth="1"/>
    <col min="11274" max="11274" width="18.7109375" style="99" customWidth="1"/>
    <col min="11275" max="11494" width="9.140625" style="99" customWidth="1"/>
    <col min="11495" max="11521" width="2" style="99"/>
    <col min="11522" max="11522" width="2.42578125" style="99" customWidth="1"/>
    <col min="11523" max="11523" width="12.42578125" style="99" customWidth="1"/>
    <col min="11524" max="11524" width="9.140625" style="99" customWidth="1"/>
    <col min="11525" max="11525" width="9.7109375" style="99" customWidth="1"/>
    <col min="11526" max="11526" width="8.140625" style="99" customWidth="1"/>
    <col min="11527" max="11527" width="9.140625" style="99" customWidth="1"/>
    <col min="11528" max="11528" width="11.140625" style="99" customWidth="1"/>
    <col min="11529" max="11529" width="4" style="99" customWidth="1"/>
    <col min="11530" max="11530" width="18.7109375" style="99" customWidth="1"/>
    <col min="11531" max="11750" width="9.140625" style="99" customWidth="1"/>
    <col min="11751" max="11777" width="2" style="99"/>
    <col min="11778" max="11778" width="2.42578125" style="99" customWidth="1"/>
    <col min="11779" max="11779" width="12.42578125" style="99" customWidth="1"/>
    <col min="11780" max="11780" width="9.140625" style="99" customWidth="1"/>
    <col min="11781" max="11781" width="9.7109375" style="99" customWidth="1"/>
    <col min="11782" max="11782" width="8.140625" style="99" customWidth="1"/>
    <col min="11783" max="11783" width="9.140625" style="99" customWidth="1"/>
    <col min="11784" max="11784" width="11.140625" style="99" customWidth="1"/>
    <col min="11785" max="11785" width="4" style="99" customWidth="1"/>
    <col min="11786" max="11786" width="18.7109375" style="99" customWidth="1"/>
    <col min="11787" max="12006" width="9.140625" style="99" customWidth="1"/>
    <col min="12007" max="12033" width="2" style="99"/>
    <col min="12034" max="12034" width="2.42578125" style="99" customWidth="1"/>
    <col min="12035" max="12035" width="12.42578125" style="99" customWidth="1"/>
    <col min="12036" max="12036" width="9.140625" style="99" customWidth="1"/>
    <col min="12037" max="12037" width="9.7109375" style="99" customWidth="1"/>
    <col min="12038" max="12038" width="8.140625" style="99" customWidth="1"/>
    <col min="12039" max="12039" width="9.140625" style="99" customWidth="1"/>
    <col min="12040" max="12040" width="11.140625" style="99" customWidth="1"/>
    <col min="12041" max="12041" width="4" style="99" customWidth="1"/>
    <col min="12042" max="12042" width="18.7109375" style="99" customWidth="1"/>
    <col min="12043" max="12262" width="9.140625" style="99" customWidth="1"/>
    <col min="12263" max="12289" width="2" style="99"/>
    <col min="12290" max="12290" width="2.42578125" style="99" customWidth="1"/>
    <col min="12291" max="12291" width="12.42578125" style="99" customWidth="1"/>
    <col min="12292" max="12292" width="9.140625" style="99" customWidth="1"/>
    <col min="12293" max="12293" width="9.7109375" style="99" customWidth="1"/>
    <col min="12294" max="12294" width="8.140625" style="99" customWidth="1"/>
    <col min="12295" max="12295" width="9.140625" style="99" customWidth="1"/>
    <col min="12296" max="12296" width="11.140625" style="99" customWidth="1"/>
    <col min="12297" max="12297" width="4" style="99" customWidth="1"/>
    <col min="12298" max="12298" width="18.7109375" style="99" customWidth="1"/>
    <col min="12299" max="12518" width="9.140625" style="99" customWidth="1"/>
    <col min="12519" max="12545" width="2" style="99"/>
    <col min="12546" max="12546" width="2.42578125" style="99" customWidth="1"/>
    <col min="12547" max="12547" width="12.42578125" style="99" customWidth="1"/>
    <col min="12548" max="12548" width="9.140625" style="99" customWidth="1"/>
    <col min="12549" max="12549" width="9.7109375" style="99" customWidth="1"/>
    <col min="12550" max="12550" width="8.140625" style="99" customWidth="1"/>
    <col min="12551" max="12551" width="9.140625" style="99" customWidth="1"/>
    <col min="12552" max="12552" width="11.140625" style="99" customWidth="1"/>
    <col min="12553" max="12553" width="4" style="99" customWidth="1"/>
    <col min="12554" max="12554" width="18.7109375" style="99" customWidth="1"/>
    <col min="12555" max="12774" width="9.140625" style="99" customWidth="1"/>
    <col min="12775" max="12801" width="2" style="99"/>
    <col min="12802" max="12802" width="2.42578125" style="99" customWidth="1"/>
    <col min="12803" max="12803" width="12.42578125" style="99" customWidth="1"/>
    <col min="12804" max="12804" width="9.140625" style="99" customWidth="1"/>
    <col min="12805" max="12805" width="9.7109375" style="99" customWidth="1"/>
    <col min="12806" max="12806" width="8.140625" style="99" customWidth="1"/>
    <col min="12807" max="12807" width="9.140625" style="99" customWidth="1"/>
    <col min="12808" max="12808" width="11.140625" style="99" customWidth="1"/>
    <col min="12809" max="12809" width="4" style="99" customWidth="1"/>
    <col min="12810" max="12810" width="18.7109375" style="99" customWidth="1"/>
    <col min="12811" max="13030" width="9.140625" style="99" customWidth="1"/>
    <col min="13031" max="13057" width="2" style="99"/>
    <col min="13058" max="13058" width="2.42578125" style="99" customWidth="1"/>
    <col min="13059" max="13059" width="12.42578125" style="99" customWidth="1"/>
    <col min="13060" max="13060" width="9.140625" style="99" customWidth="1"/>
    <col min="13061" max="13061" width="9.7109375" style="99" customWidth="1"/>
    <col min="13062" max="13062" width="8.140625" style="99" customWidth="1"/>
    <col min="13063" max="13063" width="9.140625" style="99" customWidth="1"/>
    <col min="13064" max="13064" width="11.140625" style="99" customWidth="1"/>
    <col min="13065" max="13065" width="4" style="99" customWidth="1"/>
    <col min="13066" max="13066" width="18.7109375" style="99" customWidth="1"/>
    <col min="13067" max="13286" width="9.140625" style="99" customWidth="1"/>
    <col min="13287" max="13313" width="2" style="99"/>
    <col min="13314" max="13314" width="2.42578125" style="99" customWidth="1"/>
    <col min="13315" max="13315" width="12.42578125" style="99" customWidth="1"/>
    <col min="13316" max="13316" width="9.140625" style="99" customWidth="1"/>
    <col min="13317" max="13317" width="9.7109375" style="99" customWidth="1"/>
    <col min="13318" max="13318" width="8.140625" style="99" customWidth="1"/>
    <col min="13319" max="13319" width="9.140625" style="99" customWidth="1"/>
    <col min="13320" max="13320" width="11.140625" style="99" customWidth="1"/>
    <col min="13321" max="13321" width="4" style="99" customWidth="1"/>
    <col min="13322" max="13322" width="18.7109375" style="99" customWidth="1"/>
    <col min="13323" max="13542" width="9.140625" style="99" customWidth="1"/>
    <col min="13543" max="13569" width="2" style="99"/>
    <col min="13570" max="13570" width="2.42578125" style="99" customWidth="1"/>
    <col min="13571" max="13571" width="12.42578125" style="99" customWidth="1"/>
    <col min="13572" max="13572" width="9.140625" style="99" customWidth="1"/>
    <col min="13573" max="13573" width="9.7109375" style="99" customWidth="1"/>
    <col min="13574" max="13574" width="8.140625" style="99" customWidth="1"/>
    <col min="13575" max="13575" width="9.140625" style="99" customWidth="1"/>
    <col min="13576" max="13576" width="11.140625" style="99" customWidth="1"/>
    <col min="13577" max="13577" width="4" style="99" customWidth="1"/>
    <col min="13578" max="13578" width="18.7109375" style="99" customWidth="1"/>
    <col min="13579" max="13798" width="9.140625" style="99" customWidth="1"/>
    <col min="13799" max="13825" width="2" style="99"/>
    <col min="13826" max="13826" width="2.42578125" style="99" customWidth="1"/>
    <col min="13827" max="13827" width="12.42578125" style="99" customWidth="1"/>
    <col min="13828" max="13828" width="9.140625" style="99" customWidth="1"/>
    <col min="13829" max="13829" width="9.7109375" style="99" customWidth="1"/>
    <col min="13830" max="13830" width="8.140625" style="99" customWidth="1"/>
    <col min="13831" max="13831" width="9.140625" style="99" customWidth="1"/>
    <col min="13832" max="13832" width="11.140625" style="99" customWidth="1"/>
    <col min="13833" max="13833" width="4" style="99" customWidth="1"/>
    <col min="13834" max="13834" width="18.7109375" style="99" customWidth="1"/>
    <col min="13835" max="14054" width="9.140625" style="99" customWidth="1"/>
    <col min="14055" max="14081" width="2" style="99"/>
    <col min="14082" max="14082" width="2.42578125" style="99" customWidth="1"/>
    <col min="14083" max="14083" width="12.42578125" style="99" customWidth="1"/>
    <col min="14084" max="14084" width="9.140625" style="99" customWidth="1"/>
    <col min="14085" max="14085" width="9.7109375" style="99" customWidth="1"/>
    <col min="14086" max="14086" width="8.140625" style="99" customWidth="1"/>
    <col min="14087" max="14087" width="9.140625" style="99" customWidth="1"/>
    <col min="14088" max="14088" width="11.140625" style="99" customWidth="1"/>
    <col min="14089" max="14089" width="4" style="99" customWidth="1"/>
    <col min="14090" max="14090" width="18.7109375" style="99" customWidth="1"/>
    <col min="14091" max="14310" width="9.140625" style="99" customWidth="1"/>
    <col min="14311" max="14337" width="2" style="99"/>
    <col min="14338" max="14338" width="2.42578125" style="99" customWidth="1"/>
    <col min="14339" max="14339" width="12.42578125" style="99" customWidth="1"/>
    <col min="14340" max="14340" width="9.140625" style="99" customWidth="1"/>
    <col min="14341" max="14341" width="9.7109375" style="99" customWidth="1"/>
    <col min="14342" max="14342" width="8.140625" style="99" customWidth="1"/>
    <col min="14343" max="14343" width="9.140625" style="99" customWidth="1"/>
    <col min="14344" max="14344" width="11.140625" style="99" customWidth="1"/>
    <col min="14345" max="14345" width="4" style="99" customWidth="1"/>
    <col min="14346" max="14346" width="18.7109375" style="99" customWidth="1"/>
    <col min="14347" max="14566" width="9.140625" style="99" customWidth="1"/>
    <col min="14567" max="14593" width="2" style="99"/>
    <col min="14594" max="14594" width="2.42578125" style="99" customWidth="1"/>
    <col min="14595" max="14595" width="12.42578125" style="99" customWidth="1"/>
    <col min="14596" max="14596" width="9.140625" style="99" customWidth="1"/>
    <col min="14597" max="14597" width="9.7109375" style="99" customWidth="1"/>
    <col min="14598" max="14598" width="8.140625" style="99" customWidth="1"/>
    <col min="14599" max="14599" width="9.140625" style="99" customWidth="1"/>
    <col min="14600" max="14600" width="11.140625" style="99" customWidth="1"/>
    <col min="14601" max="14601" width="4" style="99" customWidth="1"/>
    <col min="14602" max="14602" width="18.7109375" style="99" customWidth="1"/>
    <col min="14603" max="14822" width="9.140625" style="99" customWidth="1"/>
    <col min="14823" max="14849" width="2" style="99"/>
    <col min="14850" max="14850" width="2.42578125" style="99" customWidth="1"/>
    <col min="14851" max="14851" width="12.42578125" style="99" customWidth="1"/>
    <col min="14852" max="14852" width="9.140625" style="99" customWidth="1"/>
    <col min="14853" max="14853" width="9.7109375" style="99" customWidth="1"/>
    <col min="14854" max="14854" width="8.140625" style="99" customWidth="1"/>
    <col min="14855" max="14855" width="9.140625" style="99" customWidth="1"/>
    <col min="14856" max="14856" width="11.140625" style="99" customWidth="1"/>
    <col min="14857" max="14857" width="4" style="99" customWidth="1"/>
    <col min="14858" max="14858" width="18.7109375" style="99" customWidth="1"/>
    <col min="14859" max="15078" width="9.140625" style="99" customWidth="1"/>
    <col min="15079" max="15105" width="2" style="99"/>
    <col min="15106" max="15106" width="2.42578125" style="99" customWidth="1"/>
    <col min="15107" max="15107" width="12.42578125" style="99" customWidth="1"/>
    <col min="15108" max="15108" width="9.140625" style="99" customWidth="1"/>
    <col min="15109" max="15109" width="9.7109375" style="99" customWidth="1"/>
    <col min="15110" max="15110" width="8.140625" style="99" customWidth="1"/>
    <col min="15111" max="15111" width="9.140625" style="99" customWidth="1"/>
    <col min="15112" max="15112" width="11.140625" style="99" customWidth="1"/>
    <col min="15113" max="15113" width="4" style="99" customWidth="1"/>
    <col min="15114" max="15114" width="18.7109375" style="99" customWidth="1"/>
    <col min="15115" max="15334" width="9.140625" style="99" customWidth="1"/>
    <col min="15335" max="15361" width="2" style="99"/>
    <col min="15362" max="15362" width="2.42578125" style="99" customWidth="1"/>
    <col min="15363" max="15363" width="12.42578125" style="99" customWidth="1"/>
    <col min="15364" max="15364" width="9.140625" style="99" customWidth="1"/>
    <col min="15365" max="15365" width="9.7109375" style="99" customWidth="1"/>
    <col min="15366" max="15366" width="8.140625" style="99" customWidth="1"/>
    <col min="15367" max="15367" width="9.140625" style="99" customWidth="1"/>
    <col min="15368" max="15368" width="11.140625" style="99" customWidth="1"/>
    <col min="15369" max="15369" width="4" style="99" customWidth="1"/>
    <col min="15370" max="15370" width="18.7109375" style="99" customWidth="1"/>
    <col min="15371" max="15590" width="9.140625" style="99" customWidth="1"/>
    <col min="15591" max="15617" width="2" style="99"/>
    <col min="15618" max="15618" width="2.42578125" style="99" customWidth="1"/>
    <col min="15619" max="15619" width="12.42578125" style="99" customWidth="1"/>
    <col min="15620" max="15620" width="9.140625" style="99" customWidth="1"/>
    <col min="15621" max="15621" width="9.7109375" style="99" customWidth="1"/>
    <col min="15622" max="15622" width="8.140625" style="99" customWidth="1"/>
    <col min="15623" max="15623" width="9.140625" style="99" customWidth="1"/>
    <col min="15624" max="15624" width="11.140625" style="99" customWidth="1"/>
    <col min="15625" max="15625" width="4" style="99" customWidth="1"/>
    <col min="15626" max="15626" width="18.7109375" style="99" customWidth="1"/>
    <col min="15627" max="15846" width="9.140625" style="99" customWidth="1"/>
    <col min="15847" max="15873" width="2" style="99"/>
    <col min="15874" max="15874" width="2.42578125" style="99" customWidth="1"/>
    <col min="15875" max="15875" width="12.42578125" style="99" customWidth="1"/>
    <col min="15876" max="15876" width="9.140625" style="99" customWidth="1"/>
    <col min="15877" max="15877" width="9.7109375" style="99" customWidth="1"/>
    <col min="15878" max="15878" width="8.140625" style="99" customWidth="1"/>
    <col min="15879" max="15879" width="9.140625" style="99" customWidth="1"/>
    <col min="15880" max="15880" width="11.140625" style="99" customWidth="1"/>
    <col min="15881" max="15881" width="4" style="99" customWidth="1"/>
    <col min="15882" max="15882" width="18.7109375" style="99" customWidth="1"/>
    <col min="15883" max="16102" width="9.140625" style="99" customWidth="1"/>
    <col min="16103" max="16129" width="2" style="99"/>
    <col min="16130" max="16130" width="2.42578125" style="99" customWidth="1"/>
    <col min="16131" max="16131" width="12.42578125" style="99" customWidth="1"/>
    <col min="16132" max="16132" width="9.140625" style="99" customWidth="1"/>
    <col min="16133" max="16133" width="9.7109375" style="99" customWidth="1"/>
    <col min="16134" max="16134" width="8.140625" style="99" customWidth="1"/>
    <col min="16135" max="16135" width="9.140625" style="99" customWidth="1"/>
    <col min="16136" max="16136" width="11.140625" style="99" customWidth="1"/>
    <col min="16137" max="16137" width="4" style="99" customWidth="1"/>
    <col min="16138" max="16138" width="18.7109375" style="99" customWidth="1"/>
    <col min="16139" max="16358" width="9.140625" style="99" customWidth="1"/>
    <col min="16359" max="16384" width="2" style="99"/>
  </cols>
  <sheetData>
    <row r="2" spans="2:14" x14ac:dyDescent="0.3">
      <c r="C2" s="100" t="s">
        <v>34</v>
      </c>
      <c r="D2" s="101">
        <v>4.0899999999999999E-2</v>
      </c>
      <c r="J2" s="137" t="s">
        <v>75</v>
      </c>
      <c r="K2" s="137"/>
      <c r="L2" s="101">
        <v>0.98</v>
      </c>
    </row>
    <row r="3" spans="2:14" ht="3.75" customHeight="1" x14ac:dyDescent="0.3"/>
    <row r="4" spans="2:14" s="103" customFormat="1" ht="18" customHeight="1" x14ac:dyDescent="0.25">
      <c r="C4" s="114" t="s">
        <v>79</v>
      </c>
      <c r="D4" s="115"/>
      <c r="E4" s="115"/>
      <c r="F4" s="115"/>
      <c r="G4" s="115"/>
      <c r="H4" s="115"/>
      <c r="I4" s="115"/>
      <c r="J4" s="115"/>
      <c r="K4" s="115"/>
      <c r="L4" s="116"/>
    </row>
    <row r="5" spans="2:14" s="106" customFormat="1" ht="18" customHeight="1" x14ac:dyDescent="0.25">
      <c r="C5" s="107" t="s">
        <v>35</v>
      </c>
      <c r="D5" s="107" t="s">
        <v>45</v>
      </c>
      <c r="E5" s="108" t="s">
        <v>37</v>
      </c>
      <c r="F5" s="108" t="s">
        <v>38</v>
      </c>
      <c r="G5" s="108" t="s">
        <v>39</v>
      </c>
      <c r="H5" s="108" t="s">
        <v>40</v>
      </c>
      <c r="I5" s="108" t="s">
        <v>41</v>
      </c>
      <c r="J5" s="108" t="s">
        <v>42</v>
      </c>
      <c r="K5" s="108" t="s">
        <v>43</v>
      </c>
      <c r="L5" s="108" t="s">
        <v>44</v>
      </c>
    </row>
    <row r="6" spans="2:14" x14ac:dyDescent="0.3">
      <c r="B6" s="99" t="s">
        <v>11</v>
      </c>
      <c r="C6" s="109">
        <v>0</v>
      </c>
      <c r="D6" s="110">
        <v>3.4380000000000001E-4</v>
      </c>
      <c r="E6" s="111">
        <v>1</v>
      </c>
      <c r="F6" s="111">
        <f>E6*D6</f>
        <v>3.4380000000000001E-4</v>
      </c>
      <c r="G6" s="111">
        <f>0.5+(SUM($E7:E$124)/E6)</f>
        <v>87.793895304654967</v>
      </c>
      <c r="H6" s="111">
        <f>1/(1+$D$2)^C6</f>
        <v>1</v>
      </c>
      <c r="I6" s="111">
        <f>H6*E6</f>
        <v>1</v>
      </c>
      <c r="J6" s="111">
        <f>SUM(I6:$I$125)</f>
        <v>24.543843217830773</v>
      </c>
      <c r="K6" s="112">
        <f>J7/I6</f>
        <v>23.543843217830773</v>
      </c>
      <c r="L6" s="112">
        <f>K6+(11/24)</f>
        <v>24.002176551164105</v>
      </c>
    </row>
    <row r="7" spans="2:14" x14ac:dyDescent="0.3">
      <c r="C7" s="109">
        <v>1</v>
      </c>
      <c r="D7" s="110">
        <v>1.527E-4</v>
      </c>
      <c r="E7" s="111">
        <f>E6-F6</f>
        <v>0.99965619999999999</v>
      </c>
      <c r="F7" s="111">
        <f>E7*D7</f>
        <v>1.5264750174E-4</v>
      </c>
      <c r="G7" s="111">
        <f>0.5+(SUM($E8:E$124)/E7)</f>
        <v>86.823917267411517</v>
      </c>
      <c r="H7" s="111">
        <f t="shared" ref="H7:H70" si="0">1/(1+$D$2)^C7</f>
        <v>0.96070708041118269</v>
      </c>
      <c r="I7" s="111">
        <f t="shared" ref="I7:I70" si="1">H7*E7</f>
        <v>0.96037678931693737</v>
      </c>
      <c r="J7" s="111">
        <f>SUM(I7:$I$125)</f>
        <v>23.543843217830773</v>
      </c>
      <c r="K7" s="112">
        <f>J8/I7</f>
        <v>23.51521473626638</v>
      </c>
      <c r="L7" s="112">
        <f t="shared" ref="L7:L70" si="2">K7+(11/24)</f>
        <v>23.973548069599712</v>
      </c>
    </row>
    <row r="8" spans="2:14" x14ac:dyDescent="0.3">
      <c r="C8" s="109">
        <v>2</v>
      </c>
      <c r="D8" s="110">
        <v>1.159E-4</v>
      </c>
      <c r="E8" s="111">
        <f t="shared" ref="E8:E71" si="3">E7-F7</f>
        <v>0.99950355249825995</v>
      </c>
      <c r="F8" s="111">
        <f>E8*D8</f>
        <v>1.1584246173454832E-4</v>
      </c>
      <c r="G8" s="111">
        <f>0.5+(SUM($E9:E$124)/E8)</f>
        <v>85.837100942725471</v>
      </c>
      <c r="H8" s="111">
        <f t="shared" si="0"/>
        <v>0.92295809435217857</v>
      </c>
      <c r="I8" s="111">
        <f t="shared" si="1"/>
        <v>0.92249989411202671</v>
      </c>
      <c r="J8" s="111">
        <f>SUM(I8:$I$125)</f>
        <v>22.583466428513837</v>
      </c>
      <c r="K8" s="112">
        <f t="shared" ref="K8:K71" si="4">J9/I8</f>
        <v>23.480725225721649</v>
      </c>
      <c r="L8" s="112">
        <f t="shared" si="2"/>
        <v>23.939058559054981</v>
      </c>
    </row>
    <row r="9" spans="2:14" x14ac:dyDescent="0.3">
      <c r="C9" s="109">
        <v>3</v>
      </c>
      <c r="D9" s="110">
        <v>7.9099999999999998E-5</v>
      </c>
      <c r="E9" s="111">
        <f t="shared" si="3"/>
        <v>0.99938771003652538</v>
      </c>
      <c r="F9" s="111">
        <f>E9*D9</f>
        <v>7.9051567863889157E-5</v>
      </c>
      <c r="G9" s="111">
        <f>0.5+(SUM($E10:E$124)/E9)</f>
        <v>84.84699265917466</v>
      </c>
      <c r="H9" s="111">
        <f t="shared" si="0"/>
        <v>0.8866923761669504</v>
      </c>
      <c r="I9" s="111">
        <f t="shared" si="1"/>
        <v>0.88614946332433386</v>
      </c>
      <c r="J9" s="111">
        <f>SUM(I9:$I$125)</f>
        <v>21.660966534401815</v>
      </c>
      <c r="K9" s="112">
        <f t="shared" si="4"/>
        <v>23.443919937774449</v>
      </c>
      <c r="L9" s="112">
        <f t="shared" si="2"/>
        <v>23.902253271107782</v>
      </c>
    </row>
    <row r="10" spans="2:14" x14ac:dyDescent="0.3">
      <c r="C10" s="109">
        <v>4</v>
      </c>
      <c r="D10" s="110">
        <v>5.7599999999999997E-5</v>
      </c>
      <c r="E10" s="111">
        <f t="shared" si="3"/>
        <v>0.99930865846866146</v>
      </c>
      <c r="F10" s="111">
        <f t="shared" ref="F10:F73" si="5">E10*D10</f>
        <v>5.7560178727794898E-5</v>
      </c>
      <c r="G10" s="111">
        <f>0.5+(SUM($E11:E$124)/E10)</f>
        <v>83.853665034078873</v>
      </c>
      <c r="H10" s="111">
        <f t="shared" si="0"/>
        <v>0.85185164393020485</v>
      </c>
      <c r="I10" s="111">
        <f t="shared" si="1"/>
        <v>0.85126272351021692</v>
      </c>
      <c r="J10" s="111">
        <f>SUM(I10:$I$125)</f>
        <v>20.774817071077479</v>
      </c>
      <c r="K10" s="112">
        <f t="shared" si="4"/>
        <v>23.404706675527464</v>
      </c>
      <c r="L10" s="112">
        <f t="shared" si="2"/>
        <v>23.863040008860796</v>
      </c>
      <c r="N10" s="99" t="s">
        <v>11</v>
      </c>
    </row>
    <row r="11" spans="2:14" x14ac:dyDescent="0.3">
      <c r="C11" s="109">
        <v>5</v>
      </c>
      <c r="D11" s="110">
        <v>4.9400000000000001E-5</v>
      </c>
      <c r="E11" s="111">
        <f>E10-F10</f>
        <v>0.99925109828993364</v>
      </c>
      <c r="F11" s="111">
        <f t="shared" si="5"/>
        <v>4.9363004255522721E-5</v>
      </c>
      <c r="G11" s="111">
        <f>0.5+(SUM($E12:E$124)/E11)</f>
        <v>82.858466481748223</v>
      </c>
      <c r="H11" s="111">
        <f t="shared" si="0"/>
        <v>0.81837990578365349</v>
      </c>
      <c r="I11" s="111">
        <f t="shared" si="1"/>
        <v>0.81776701967272813</v>
      </c>
      <c r="J11" s="111">
        <f>SUM(I11:$I$125)</f>
        <v>19.923554347567265</v>
      </c>
      <c r="K11" s="112">
        <f t="shared" si="4"/>
        <v>23.363362508237014</v>
      </c>
      <c r="L11" s="112">
        <f t="shared" si="2"/>
        <v>23.821695841570346</v>
      </c>
    </row>
    <row r="12" spans="2:14" x14ac:dyDescent="0.3">
      <c r="C12" s="109">
        <v>6</v>
      </c>
      <c r="D12" s="110">
        <v>4.71E-5</v>
      </c>
      <c r="E12" s="111">
        <f t="shared" si="3"/>
        <v>0.99920173528567813</v>
      </c>
      <c r="F12" s="111">
        <f t="shared" si="5"/>
        <v>4.7062401731955439E-5</v>
      </c>
      <c r="G12" s="111">
        <f>0.5+(SUM($E13:E$124)/E12)</f>
        <v>81.862535190986648</v>
      </c>
      <c r="H12" s="111">
        <f t="shared" si="0"/>
        <v>0.78622336995259245</v>
      </c>
      <c r="I12" s="111">
        <f t="shared" si="1"/>
        <v>0.78559575557878403</v>
      </c>
      <c r="J12" s="111">
        <f>SUM(I12:$I$125)</f>
        <v>19.105787327894536</v>
      </c>
      <c r="K12" s="112">
        <f t="shared" si="4"/>
        <v>23.320125449021091</v>
      </c>
      <c r="L12" s="112">
        <f t="shared" si="2"/>
        <v>23.778458782354424</v>
      </c>
    </row>
    <row r="13" spans="2:14" x14ac:dyDescent="0.3">
      <c r="C13" s="109">
        <v>7</v>
      </c>
      <c r="D13" s="110">
        <v>4.7500000000000003E-5</v>
      </c>
      <c r="E13" s="111">
        <f t="shared" si="3"/>
        <v>0.99915467288394622</v>
      </c>
      <c r="F13" s="111">
        <f>E13*D13</f>
        <v>4.7459846961987449E-5</v>
      </c>
      <c r="G13" s="111">
        <f>0.5+(SUM($E14:E$124)/E13)</f>
        <v>80.866367546898104</v>
      </c>
      <c r="H13" s="111">
        <f t="shared" si="0"/>
        <v>0.75533035829819639</v>
      </c>
      <c r="I13" s="111">
        <f t="shared" si="1"/>
        <v>0.75469185706474828</v>
      </c>
      <c r="J13" s="111">
        <f>SUM(I13:$I$125)</f>
        <v>18.320191572315753</v>
      </c>
      <c r="K13" s="112">
        <f t="shared" si="4"/>
        <v>23.275061935303203</v>
      </c>
      <c r="L13" s="112">
        <f t="shared" si="2"/>
        <v>23.733395268636535</v>
      </c>
    </row>
    <row r="14" spans="2:14" x14ac:dyDescent="0.3">
      <c r="C14" s="109">
        <v>8</v>
      </c>
      <c r="D14" s="110">
        <v>4.9599999999999999E-5</v>
      </c>
      <c r="E14" s="111">
        <f t="shared" si="3"/>
        <v>0.99910721303698424</v>
      </c>
      <c r="F14" s="111">
        <f t="shared" si="5"/>
        <v>4.955571776663442E-5</v>
      </c>
      <c r="G14" s="111">
        <f>0.5+(SUM($E15:E$124)/E14)</f>
        <v>79.870185130691823</v>
      </c>
      <c r="H14" s="111">
        <f t="shared" si="0"/>
        <v>0.72565122326659259</v>
      </c>
      <c r="I14" s="111">
        <f t="shared" si="1"/>
        <v>0.72500337131476378</v>
      </c>
      <c r="J14" s="111">
        <f>SUM(I14:$I$125)</f>
        <v>17.565499715251008</v>
      </c>
      <c r="K14" s="112">
        <f t="shared" si="4"/>
        <v>23.228162806190401</v>
      </c>
      <c r="L14" s="112">
        <f t="shared" si="2"/>
        <v>23.686496139523733</v>
      </c>
    </row>
    <row r="15" spans="2:14" x14ac:dyDescent="0.3">
      <c r="C15" s="109">
        <v>9</v>
      </c>
      <c r="D15" s="110">
        <v>5.2599999999999998E-5</v>
      </c>
      <c r="E15" s="111">
        <f t="shared" si="3"/>
        <v>0.99905765731921758</v>
      </c>
      <c r="F15" s="111">
        <f t="shared" si="5"/>
        <v>5.2550432774990842E-5</v>
      </c>
      <c r="G15" s="111">
        <f>0.5+(SUM($E16:E$124)/E15)</f>
        <v>78.874122087147342</v>
      </c>
      <c r="H15" s="111">
        <f t="shared" si="0"/>
        <v>0.69713826810125146</v>
      </c>
      <c r="I15" s="111">
        <f t="shared" si="1"/>
        <v>0.69648132495681292</v>
      </c>
      <c r="J15" s="111">
        <f>SUM(I15:$I$125)</f>
        <v>16.840496343936245</v>
      </c>
      <c r="K15" s="112">
        <f t="shared" si="4"/>
        <v>23.179393962904125</v>
      </c>
      <c r="L15" s="112">
        <f t="shared" si="2"/>
        <v>23.637727296237458</v>
      </c>
    </row>
    <row r="16" spans="2:14" x14ac:dyDescent="0.3">
      <c r="C16" s="109">
        <v>10</v>
      </c>
      <c r="D16" s="110">
        <v>5.6499999999999998E-5</v>
      </c>
      <c r="E16" s="111">
        <f t="shared" si="3"/>
        <v>0.99900510688644262</v>
      </c>
      <c r="F16" s="111">
        <f t="shared" si="5"/>
        <v>5.6443788539084006E-5</v>
      </c>
      <c r="G16" s="111">
        <f>0.5+(SUM($E17:E$124)/E16)</f>
        <v>77.878244782822932</v>
      </c>
      <c r="H16" s="111">
        <f t="shared" si="0"/>
        <v>0.66974567019046161</v>
      </c>
      <c r="I16" s="111">
        <f t="shared" si="1"/>
        <v>0.66907934483535425</v>
      </c>
      <c r="J16" s="111">
        <f>SUM(I16:$I$125)</f>
        <v>16.144015018979417</v>
      </c>
      <c r="K16" s="112">
        <f t="shared" si="4"/>
        <v>23.128700345625091</v>
      </c>
      <c r="L16" s="112">
        <f t="shared" si="2"/>
        <v>23.587033678958424</v>
      </c>
    </row>
    <row r="17" spans="3:12" x14ac:dyDescent="0.3">
      <c r="C17" s="109">
        <v>11</v>
      </c>
      <c r="D17" s="110">
        <v>6.0999999999999999E-5</v>
      </c>
      <c r="E17" s="111">
        <f t="shared" si="3"/>
        <v>0.99894866309790353</v>
      </c>
      <c r="F17" s="111">
        <f t="shared" si="5"/>
        <v>6.0935868448972117E-5</v>
      </c>
      <c r="G17" s="111">
        <f>0.5+(SUM($E18:E$124)/E17)</f>
        <v>76.882616900677817</v>
      </c>
      <c r="H17" s="111">
        <f t="shared" si="0"/>
        <v>0.64342940742670929</v>
      </c>
      <c r="I17" s="111">
        <f t="shared" si="1"/>
        <v>0.64275294634678748</v>
      </c>
      <c r="J17" s="111">
        <f>SUM(I17:$I$125)</f>
        <v>15.474935674144067</v>
      </c>
      <c r="K17" s="112">
        <f t="shared" si="4"/>
        <v>23.076024485144565</v>
      </c>
      <c r="L17" s="112">
        <f t="shared" si="2"/>
        <v>23.534357818477897</v>
      </c>
    </row>
    <row r="18" spans="3:12" x14ac:dyDescent="0.3">
      <c r="C18" s="109">
        <v>12</v>
      </c>
      <c r="D18" s="110">
        <v>6.6400000000000001E-5</v>
      </c>
      <c r="E18" s="111">
        <f t="shared" si="3"/>
        <v>0.99888772722945451</v>
      </c>
      <c r="F18" s="111">
        <f t="shared" si="5"/>
        <v>6.6326145088035785E-5</v>
      </c>
      <c r="G18" s="111">
        <f>0.5+(SUM($E19:E$124)/E18)</f>
        <v>75.887276524545825</v>
      </c>
      <c r="H18" s="111">
        <f t="shared" si="0"/>
        <v>0.61814718745961106</v>
      </c>
      <c r="I18" s="111">
        <f t="shared" si="1"/>
        <v>0.6174596391748105</v>
      </c>
      <c r="J18" s="111">
        <f>SUM(I18:$I$125)</f>
        <v>14.832182727797278</v>
      </c>
      <c r="K18" s="112">
        <f t="shared" si="4"/>
        <v>23.021299185837314</v>
      </c>
      <c r="L18" s="112">
        <f t="shared" si="2"/>
        <v>23.479632519170647</v>
      </c>
    </row>
    <row r="19" spans="3:12" x14ac:dyDescent="0.3">
      <c r="C19" s="109">
        <v>13</v>
      </c>
      <c r="D19" s="110">
        <v>7.3100000000000001E-5</v>
      </c>
      <c r="E19" s="111">
        <f t="shared" si="3"/>
        <v>0.99882140108436646</v>
      </c>
      <c r="F19" s="111">
        <f t="shared" si="5"/>
        <v>7.301384441926719E-5</v>
      </c>
      <c r="G19" s="111">
        <f>0.5+(SUM($E20:E$124)/E19)</f>
        <v>74.892282572108627</v>
      </c>
      <c r="H19" s="111">
        <f t="shared" si="0"/>
        <v>0.59385837972870703</v>
      </c>
      <c r="I19" s="111">
        <f t="shared" si="1"/>
        <v>0.59315845888631891</v>
      </c>
      <c r="J19" s="111">
        <f>SUM(I19:$I$125)</f>
        <v>14.214723088622467</v>
      </c>
      <c r="K19" s="112">
        <f t="shared" si="4"/>
        <v>22.964461562785829</v>
      </c>
      <c r="L19" s="112">
        <f t="shared" si="2"/>
        <v>23.422794896119161</v>
      </c>
    </row>
    <row r="20" spans="3:12" x14ac:dyDescent="0.3">
      <c r="C20" s="109">
        <v>14</v>
      </c>
      <c r="D20" s="110">
        <v>8.25E-5</v>
      </c>
      <c r="E20" s="111">
        <f t="shared" si="3"/>
        <v>0.99874838723994719</v>
      </c>
      <c r="F20" s="111">
        <f t="shared" si="5"/>
        <v>8.2396741947295636E-5</v>
      </c>
      <c r="G20" s="111">
        <f>0.5+(SUM($E21:E$124)/E20)</f>
        <v>73.897721045517045</v>
      </c>
      <c r="H20" s="111">
        <f t="shared" si="0"/>
        <v>0.57052395016688151</v>
      </c>
      <c r="I20" s="111">
        <f t="shared" si="1"/>
        <v>0.56980987511093695</v>
      </c>
      <c r="J20" s="111">
        <f>SUM(I20:$I$125)</f>
        <v>13.621564629736149</v>
      </c>
      <c r="K20" s="112">
        <f t="shared" si="4"/>
        <v>22.905455529502976</v>
      </c>
      <c r="L20" s="112">
        <f t="shared" si="2"/>
        <v>23.363788862836309</v>
      </c>
    </row>
    <row r="21" spans="3:12" s="102" customFormat="1" x14ac:dyDescent="0.3">
      <c r="C21" s="109">
        <v>15</v>
      </c>
      <c r="D21" s="110">
        <v>9.6799999999999995E-5</v>
      </c>
      <c r="E21" s="111">
        <f t="shared" si="3"/>
        <v>0.99866599049799987</v>
      </c>
      <c r="F21" s="111">
        <f t="shared" si="5"/>
        <v>9.6670867880206375E-5</v>
      </c>
      <c r="G21" s="111">
        <f>0.5+(SUM($E22:E$124)/E21)</f>
        <v>72.903776857107772</v>
      </c>
      <c r="H21" s="111">
        <f t="shared" si="0"/>
        <v>0.54810639846947995</v>
      </c>
      <c r="I21" s="111">
        <f t="shared" si="1"/>
        <v>0.54737521932581457</v>
      </c>
      <c r="J21" s="111">
        <f>SUM(I21:$I$125)</f>
        <v>13.051754754625211</v>
      </c>
      <c r="K21" s="112">
        <f t="shared" si="4"/>
        <v>22.844255811764114</v>
      </c>
      <c r="L21" s="112">
        <f t="shared" si="2"/>
        <v>23.302589145097446</v>
      </c>
    </row>
    <row r="22" spans="3:12" x14ac:dyDescent="0.3">
      <c r="C22" s="109">
        <v>16</v>
      </c>
      <c r="D22" s="110">
        <v>1.22E-4</v>
      </c>
      <c r="E22" s="111">
        <f t="shared" si="3"/>
        <v>0.99856931963011963</v>
      </c>
      <c r="F22" s="111">
        <f t="shared" si="5"/>
        <v>1.2182545699487459E-4</v>
      </c>
      <c r="G22" s="111">
        <f>0.5+(SUM($E23:E$124)/E22)</f>
        <v>71.910786221213982</v>
      </c>
      <c r="H22" s="111">
        <f t="shared" si="0"/>
        <v>0.52656969782830232</v>
      </c>
      <c r="I22" s="111">
        <f t="shared" si="1"/>
        <v>0.52581634489824558</v>
      </c>
      <c r="J22" s="111">
        <f>SUM(I22:$I$125)</f>
        <v>12.504379535299396</v>
      </c>
      <c r="K22" s="112">
        <f t="shared" si="4"/>
        <v>22.780887864410541</v>
      </c>
      <c r="L22" s="112">
        <f t="shared" si="2"/>
        <v>23.239221197743873</v>
      </c>
    </row>
    <row r="23" spans="3:12" x14ac:dyDescent="0.3">
      <c r="C23" s="109">
        <v>17</v>
      </c>
      <c r="D23" s="110">
        <v>1.428E-4</v>
      </c>
      <c r="E23" s="111">
        <f t="shared" si="3"/>
        <v>0.99844749417312473</v>
      </c>
      <c r="F23" s="111">
        <f t="shared" si="5"/>
        <v>1.4257830216792222E-4</v>
      </c>
      <c r="G23" s="111">
        <f>0.5+(SUM($E24:E$124)/E23)</f>
        <v>70.919499400140808</v>
      </c>
      <c r="H23" s="111">
        <f t="shared" si="0"/>
        <v>0.50587923703362703</v>
      </c>
      <c r="I23" s="111">
        <f t="shared" si="1"/>
        <v>0.50509385657043715</v>
      </c>
      <c r="J23" s="111">
        <f>SUM(I23:$I$125)</f>
        <v>11.97856319040115</v>
      </c>
      <c r="K23" s="112">
        <f t="shared" si="4"/>
        <v>22.715519471440448</v>
      </c>
      <c r="L23" s="112">
        <f t="shared" si="2"/>
        <v>23.17385280477378</v>
      </c>
    </row>
    <row r="24" spans="3:12" x14ac:dyDescent="0.3">
      <c r="C24" s="109">
        <v>18</v>
      </c>
      <c r="D24" s="110">
        <v>1.708E-4</v>
      </c>
      <c r="E24" s="111">
        <f t="shared" si="3"/>
        <v>0.99830491587095682</v>
      </c>
      <c r="F24" s="111">
        <f t="shared" si="5"/>
        <v>1.7051047963075942E-4</v>
      </c>
      <c r="G24" s="111">
        <f>0.5+(SUM($E25:E$124)/E24)</f>
        <v>69.929556740843395</v>
      </c>
      <c r="H24" s="111">
        <f t="shared" si="0"/>
        <v>0.48600176485121238</v>
      </c>
      <c r="I24" s="111">
        <f t="shared" si="1"/>
        <v>0.4851779509729261</v>
      </c>
      <c r="J24" s="111">
        <f>SUM(I24:$I$125)</f>
        <v>11.473469333830714</v>
      </c>
      <c r="K24" s="112">
        <f t="shared" si="4"/>
        <v>22.64796114667411</v>
      </c>
      <c r="L24" s="112">
        <f t="shared" si="2"/>
        <v>23.106294480007442</v>
      </c>
    </row>
    <row r="25" spans="3:12" x14ac:dyDescent="0.3">
      <c r="C25" s="109">
        <v>19</v>
      </c>
      <c r="D25" s="110">
        <v>2.0350000000000001E-4</v>
      </c>
      <c r="E25" s="111">
        <f t="shared" si="3"/>
        <v>0.99813440539132603</v>
      </c>
      <c r="F25" s="111">
        <f t="shared" si="5"/>
        <v>2.0312035149713486E-4</v>
      </c>
      <c r="G25" s="111">
        <f>0.5+(SUM($E26:E$124)/E25)</f>
        <v>68.941417334924168</v>
      </c>
      <c r="H25" s="111">
        <f t="shared" si="0"/>
        <v>0.46690533658489036</v>
      </c>
      <c r="I25" s="111">
        <f t="shared" si="1"/>
        <v>0.4660342805061965</v>
      </c>
      <c r="J25" s="111">
        <f>SUM(I25:$I$125)</f>
        <v>10.988291382857787</v>
      </c>
      <c r="K25" s="112">
        <f t="shared" si="4"/>
        <v>22.578289929493039</v>
      </c>
      <c r="L25" s="112">
        <f t="shared" si="2"/>
        <v>23.036623262826371</v>
      </c>
    </row>
    <row r="26" spans="3:12" x14ac:dyDescent="0.3">
      <c r="C26" s="109">
        <v>20</v>
      </c>
      <c r="D26" s="110">
        <v>2.3130000000000001E-4</v>
      </c>
      <c r="E26" s="111">
        <f t="shared" si="3"/>
        <v>0.99793128503982886</v>
      </c>
      <c r="F26" s="111">
        <f t="shared" si="5"/>
        <v>2.3082150622971242E-4</v>
      </c>
      <c r="G26" s="111">
        <f>0.5+(SUM($E27:E$124)/E26)</f>
        <v>67.955347998241834</v>
      </c>
      <c r="H26" s="111">
        <f t="shared" si="0"/>
        <v>0.44855926273887053</v>
      </c>
      <c r="I26" s="111">
        <f t="shared" si="1"/>
        <v>0.4476313214815193</v>
      </c>
      <c r="J26" s="111">
        <f>SUM(I26:$I$125)</f>
        <v>10.52225710235159</v>
      </c>
      <c r="K26" s="112">
        <f t="shared" si="4"/>
        <v>22.506525565561898</v>
      </c>
      <c r="L26" s="112">
        <f t="shared" si="2"/>
        <v>22.96485889889523</v>
      </c>
    </row>
    <row r="27" spans="3:12" x14ac:dyDescent="0.3">
      <c r="C27" s="109">
        <v>21</v>
      </c>
      <c r="D27" s="110">
        <v>2.52E-4</v>
      </c>
      <c r="E27" s="111">
        <f t="shared" si="3"/>
        <v>0.9977004635335992</v>
      </c>
      <c r="F27" s="111">
        <f t="shared" si="5"/>
        <v>2.5142051681046701E-4</v>
      </c>
      <c r="G27" s="111">
        <f>0.5+(SUM($E28:E$124)/E27)</f>
        <v>66.970954029908924</v>
      </c>
      <c r="H27" s="111">
        <f t="shared" si="0"/>
        <v>0.43093405969725296</v>
      </c>
      <c r="I27" s="111">
        <f t="shared" si="1"/>
        <v>0.429943111112365</v>
      </c>
      <c r="J27" s="111">
        <f>SUM(I27:$I$125)</f>
        <v>10.07462578087007</v>
      </c>
      <c r="K27" s="112">
        <f t="shared" si="4"/>
        <v>22.432462389744121</v>
      </c>
      <c r="L27" s="112">
        <f t="shared" si="2"/>
        <v>22.890795723077453</v>
      </c>
    </row>
    <row r="28" spans="3:12" x14ac:dyDescent="0.3">
      <c r="C28" s="109">
        <v>22</v>
      </c>
      <c r="D28" s="110">
        <v>2.7260000000000001E-4</v>
      </c>
      <c r="E28" s="111">
        <f t="shared" si="3"/>
        <v>0.99744904301678872</v>
      </c>
      <c r="F28" s="111">
        <f t="shared" si="5"/>
        <v>2.7190460912637662E-4</v>
      </c>
      <c r="G28" s="111">
        <f>0.5+(SUM($E29:E$124)/E28)</f>
        <v>65.987708932559926</v>
      </c>
      <c r="H28" s="111">
        <f t="shared" si="0"/>
        <v>0.41400140234148608</v>
      </c>
      <c r="I28" s="111">
        <f t="shared" si="1"/>
        <v>0.41294530257312378</v>
      </c>
      <c r="J28" s="111">
        <f>SUM(I28:$I$125)</f>
        <v>9.6446826697577048</v>
      </c>
      <c r="K28" s="112">
        <f t="shared" si="4"/>
        <v>22.35583577209923</v>
      </c>
      <c r="L28" s="112">
        <f t="shared" si="2"/>
        <v>22.814169105432562</v>
      </c>
    </row>
    <row r="29" spans="3:12" x14ac:dyDescent="0.3">
      <c r="C29" s="109">
        <v>23</v>
      </c>
      <c r="D29" s="110">
        <v>2.8699999999999998E-4</v>
      </c>
      <c r="E29" s="111">
        <f t="shared" si="3"/>
        <v>0.99717713840766231</v>
      </c>
      <c r="F29" s="111">
        <f t="shared" si="5"/>
        <v>2.8618983872299905E-4</v>
      </c>
      <c r="G29" s="111">
        <f>0.5+(SUM($E30:E$124)/E29)</f>
        <v>65.005565749783301</v>
      </c>
      <c r="H29" s="111">
        <f t="shared" si="0"/>
        <v>0.3977340785296245</v>
      </c>
      <c r="I29" s="111">
        <f t="shared" si="1"/>
        <v>0.39661133027537943</v>
      </c>
      <c r="J29" s="111">
        <f>SUM(I29:$I$125)</f>
        <v>9.2317373671845804</v>
      </c>
      <c r="K29" s="112">
        <f t="shared" si="4"/>
        <v>22.276534638520548</v>
      </c>
      <c r="L29" s="112">
        <f t="shared" si="2"/>
        <v>22.73486797185388</v>
      </c>
    </row>
    <row r="30" spans="3:12" x14ac:dyDescent="0.3">
      <c r="C30" s="109">
        <v>24</v>
      </c>
      <c r="D30" s="110">
        <v>2.8719999999999999E-4</v>
      </c>
      <c r="E30" s="111">
        <f t="shared" si="3"/>
        <v>0.99689094856893934</v>
      </c>
      <c r="F30" s="111">
        <f t="shared" si="5"/>
        <v>2.8630708042899937E-4</v>
      </c>
      <c r="G30" s="111">
        <f>0.5+(SUM($E31:E$124)/E30)</f>
        <v>64.024084161937793</v>
      </c>
      <c r="H30" s="111">
        <f t="shared" si="0"/>
        <v>0.38210594536422759</v>
      </c>
      <c r="I30" s="111">
        <f t="shared" si="1"/>
        <v>0.38091795832797615</v>
      </c>
      <c r="J30" s="111">
        <f>SUM(I30:$I$125)</f>
        <v>8.8351260369092035</v>
      </c>
      <c r="K30" s="112">
        <f t="shared" si="4"/>
        <v>22.194301669815278</v>
      </c>
      <c r="L30" s="112">
        <f t="shared" si="2"/>
        <v>22.65263500314861</v>
      </c>
    </row>
    <row r="31" spans="3:12" x14ac:dyDescent="0.3">
      <c r="C31" s="109">
        <v>25</v>
      </c>
      <c r="D31" s="110">
        <v>2.8830000000000001E-4</v>
      </c>
      <c r="E31" s="111">
        <f t="shared" si="3"/>
        <v>0.99660464148851036</v>
      </c>
      <c r="F31" s="111">
        <f t="shared" si="5"/>
        <v>2.8732111814113755E-4</v>
      </c>
      <c r="G31" s="111">
        <f>0.5+(SUM($E32:E$124)/E31)</f>
        <v>63.042333520124771</v>
      </c>
      <c r="H31" s="111">
        <f t="shared" si="0"/>
        <v>0.36709188717862196</v>
      </c>
      <c r="I31" s="111">
        <f t="shared" si="1"/>
        <v>0.36584547861499123</v>
      </c>
      <c r="J31" s="111">
        <f>SUM(I31:$I$125)</f>
        <v>8.4542080785812281</v>
      </c>
      <c r="K31" s="112">
        <f t="shared" si="4"/>
        <v>22.108685422564083</v>
      </c>
      <c r="L31" s="112">
        <f t="shared" si="2"/>
        <v>22.567018755897415</v>
      </c>
    </row>
    <row r="32" spans="3:12" x14ac:dyDescent="0.3">
      <c r="C32" s="109">
        <v>26</v>
      </c>
      <c r="D32" s="110">
        <v>2.8949999999999999E-4</v>
      </c>
      <c r="E32" s="111">
        <f t="shared" si="3"/>
        <v>0.99631732037036924</v>
      </c>
      <c r="F32" s="111">
        <f t="shared" si="5"/>
        <v>2.8843386424722191E-4</v>
      </c>
      <c r="G32" s="111">
        <f>0.5+(SUM($E33:E$124)/E32)</f>
        <v>62.060369674701988</v>
      </c>
      <c r="H32" s="111">
        <f t="shared" si="0"/>
        <v>0.3526677751740051</v>
      </c>
      <c r="I32" s="111">
        <f t="shared" si="1"/>
        <v>0.35136901274234461</v>
      </c>
      <c r="J32" s="111">
        <f>SUM(I32:$I$125)</f>
        <v>8.0883625999662367</v>
      </c>
      <c r="K32" s="112">
        <f t="shared" si="4"/>
        <v>22.019567197570005</v>
      </c>
      <c r="L32" s="112">
        <f t="shared" si="2"/>
        <v>22.477900530903337</v>
      </c>
    </row>
    <row r="33" spans="3:12" x14ac:dyDescent="0.3">
      <c r="C33" s="109">
        <v>27</v>
      </c>
      <c r="D33" s="110">
        <v>2.9779999999999997E-4</v>
      </c>
      <c r="E33" s="111">
        <f t="shared" si="3"/>
        <v>0.99602888650612198</v>
      </c>
      <c r="F33" s="111">
        <f t="shared" si="5"/>
        <v>2.9661740240152312E-4</v>
      </c>
      <c r="G33" s="111">
        <f>0.5+(SUM($E34:E$124)/E33)</f>
        <v>61.078196562606877</v>
      </c>
      <c r="H33" s="111">
        <f t="shared" si="0"/>
        <v>0.33881042864252592</v>
      </c>
      <c r="I33" s="111">
        <f t="shared" si="1"/>
        <v>0.33746497397747699</v>
      </c>
      <c r="J33" s="111">
        <f>SUM(I33:$I$125)</f>
        <v>7.7369935872238891</v>
      </c>
      <c r="K33" s="112">
        <f t="shared" si="4"/>
        <v>21.926804805941934</v>
      </c>
      <c r="L33" s="112">
        <f t="shared" si="2"/>
        <v>22.385138139275266</v>
      </c>
    </row>
    <row r="34" spans="3:12" x14ac:dyDescent="0.3">
      <c r="C34" s="109">
        <v>28</v>
      </c>
      <c r="D34" s="110">
        <v>3.144E-4</v>
      </c>
      <c r="E34" s="111">
        <f t="shared" si="3"/>
        <v>0.99573226910372048</v>
      </c>
      <c r="F34" s="111">
        <f t="shared" si="5"/>
        <v>3.1305822540620971E-4</v>
      </c>
      <c r="G34" s="111">
        <f>0.5+(SUM($E35:E$124)/E34)</f>
        <v>60.096242123511246</v>
      </c>
      <c r="H34" s="111">
        <f t="shared" si="0"/>
        <v>0.32549757771402232</v>
      </c>
      <c r="I34" s="111">
        <f t="shared" si="1"/>
        <v>0.32410844164494806</v>
      </c>
      <c r="J34" s="111">
        <f>SUM(I34:$I$125)</f>
        <v>7.399528613246412</v>
      </c>
      <c r="K34" s="112">
        <f t="shared" si="4"/>
        <v>21.830410018608507</v>
      </c>
      <c r="L34" s="112">
        <f t="shared" si="2"/>
        <v>22.288743351941839</v>
      </c>
    </row>
    <row r="35" spans="3:12" x14ac:dyDescent="0.3">
      <c r="C35" s="109">
        <v>29</v>
      </c>
      <c r="D35" s="110">
        <v>3.3359999999999998E-4</v>
      </c>
      <c r="E35" s="111">
        <f t="shared" si="3"/>
        <v>0.99541921087831431</v>
      </c>
      <c r="F35" s="111">
        <f t="shared" si="5"/>
        <v>3.3207184874900562E-4</v>
      </c>
      <c r="G35" s="111">
        <f>0.5+(SUM($E36:E$124)/E35)</f>
        <v>59.114985074818776</v>
      </c>
      <c r="H35" s="111">
        <f t="shared" si="0"/>
        <v>0.31270782756655041</v>
      </c>
      <c r="I35" s="111">
        <f t="shared" si="1"/>
        <v>0.3112753789517676</v>
      </c>
      <c r="J35" s="111">
        <f>SUM(I35:$I$125)</f>
        <v>7.0754201716014649</v>
      </c>
      <c r="K35" s="112">
        <f t="shared" si="4"/>
        <v>21.73042023249069</v>
      </c>
      <c r="L35" s="112">
        <f t="shared" si="2"/>
        <v>22.188753565824022</v>
      </c>
    </row>
    <row r="36" spans="3:12" x14ac:dyDescent="0.3">
      <c r="C36" s="109">
        <v>30</v>
      </c>
      <c r="D36" s="110">
        <v>3.48E-4</v>
      </c>
      <c r="E36" s="111">
        <f t="shared" si="3"/>
        <v>0.99508713902956525</v>
      </c>
      <c r="F36" s="111">
        <f t="shared" si="5"/>
        <v>3.4629032438228868E-4</v>
      </c>
      <c r="G36" s="111">
        <f>0.5+(SUM($E37:E$124)/E36)</f>
        <v>58.134545559217315</v>
      </c>
      <c r="H36" s="111">
        <f t="shared" si="0"/>
        <v>0.30042062404318415</v>
      </c>
      <c r="I36" s="111">
        <f t="shared" si="1"/>
        <v>0.29894469928460876</v>
      </c>
      <c r="J36" s="111">
        <f>SUM(I36:$I$125)</f>
        <v>6.7641447926496969</v>
      </c>
      <c r="K36" s="112">
        <f t="shared" si="4"/>
        <v>21.626742701364734</v>
      </c>
      <c r="L36" s="112">
        <f t="shared" si="2"/>
        <v>22.085076034698066</v>
      </c>
    </row>
    <row r="37" spans="3:12" x14ac:dyDescent="0.3">
      <c r="C37" s="109">
        <v>31</v>
      </c>
      <c r="D37" s="110">
        <v>3.5750000000000002E-4</v>
      </c>
      <c r="E37" s="111">
        <f t="shared" si="3"/>
        <v>0.99474084870518298</v>
      </c>
      <c r="F37" s="111">
        <f t="shared" si="5"/>
        <v>3.5561985341210292E-4</v>
      </c>
      <c r="G37" s="111">
        <f>0.5+(SUM($E38:E$124)/E37)</f>
        <v>57.154609363275746</v>
      </c>
      <c r="H37" s="111">
        <f t="shared" si="0"/>
        <v>0.28861622061983305</v>
      </c>
      <c r="I37" s="111">
        <f t="shared" si="1"/>
        <v>0.28709834424945507</v>
      </c>
      <c r="J37" s="111">
        <f>SUM(I37:$I$125)</f>
        <v>6.4652000933650875</v>
      </c>
      <c r="K37" s="112">
        <f t="shared" si="4"/>
        <v>21.519113129219516</v>
      </c>
      <c r="L37" s="112">
        <f t="shared" si="2"/>
        <v>21.977446462552848</v>
      </c>
    </row>
    <row r="38" spans="3:12" x14ac:dyDescent="0.3">
      <c r="C38" s="109">
        <v>32</v>
      </c>
      <c r="D38" s="110">
        <v>3.6850000000000001E-4</v>
      </c>
      <c r="E38" s="111">
        <f t="shared" si="3"/>
        <v>0.99438522885177083</v>
      </c>
      <c r="F38" s="111">
        <f t="shared" si="5"/>
        <v>3.6643095683187756E-4</v>
      </c>
      <c r="G38" s="111">
        <f>0.5+(SUM($E39:E$124)/E38)</f>
        <v>56.174870629525806</v>
      </c>
      <c r="H38" s="111">
        <f t="shared" si="0"/>
        <v>0.27727564667098958</v>
      </c>
      <c r="I38" s="111">
        <f t="shared" si="1"/>
        <v>0.27571880736995474</v>
      </c>
      <c r="J38" s="111">
        <f>SUM(I38:$I$125)</f>
        <v>6.1781017491156325</v>
      </c>
      <c r="K38" s="112">
        <f t="shared" si="4"/>
        <v>21.407255450027975</v>
      </c>
      <c r="L38" s="112">
        <f t="shared" si="2"/>
        <v>21.865588783361307</v>
      </c>
    </row>
    <row r="39" spans="3:12" x14ac:dyDescent="0.3">
      <c r="C39" s="109">
        <v>33</v>
      </c>
      <c r="D39" s="110">
        <v>3.8309999999999999E-4</v>
      </c>
      <c r="E39" s="111">
        <f t="shared" si="3"/>
        <v>0.99401879789493897</v>
      </c>
      <c r="F39" s="111">
        <f t="shared" si="5"/>
        <v>3.8080860147355109E-4</v>
      </c>
      <c r="G39" s="111">
        <f>0.5+(SUM($E40:E$124)/E39)</f>
        <v>55.195394382355701</v>
      </c>
      <c r="H39" s="111">
        <f t="shared" si="0"/>
        <v>0.26638067698240908</v>
      </c>
      <c r="I39" s="111">
        <f t="shared" si="1"/>
        <v>0.26478740031649434</v>
      </c>
      <c r="J39" s="111">
        <f>SUM(I39:$I$125)</f>
        <v>5.9023829417456772</v>
      </c>
      <c r="K39" s="112">
        <f t="shared" si="4"/>
        <v>21.291026441177692</v>
      </c>
      <c r="L39" s="112">
        <f t="shared" si="2"/>
        <v>21.749359774511024</v>
      </c>
    </row>
    <row r="40" spans="3:12" x14ac:dyDescent="0.3">
      <c r="C40" s="109">
        <v>34</v>
      </c>
      <c r="D40" s="110">
        <v>4.103E-4</v>
      </c>
      <c r="E40" s="111">
        <f t="shared" si="3"/>
        <v>0.99363798929346536</v>
      </c>
      <c r="F40" s="111">
        <f t="shared" si="5"/>
        <v>4.0768966700710881E-4</v>
      </c>
      <c r="G40" s="111">
        <f>0.5+(SUM($E41:E$124)/E40)</f>
        <v>54.216356218422987</v>
      </c>
      <c r="H40" s="111">
        <f t="shared" si="0"/>
        <v>0.25591380246172452</v>
      </c>
      <c r="I40" s="111">
        <f t="shared" si="1"/>
        <v>0.25428567611051306</v>
      </c>
      <c r="J40" s="111">
        <f>SUM(I40:$I$125)</f>
        <v>5.6375955414291834</v>
      </c>
      <c r="K40" s="112">
        <f t="shared" si="4"/>
        <v>21.170322873314635</v>
      </c>
      <c r="L40" s="112">
        <f t="shared" si="2"/>
        <v>21.628656206647968</v>
      </c>
    </row>
    <row r="41" spans="3:12" x14ac:dyDescent="0.3">
      <c r="C41" s="109">
        <v>35</v>
      </c>
      <c r="D41" s="110">
        <v>4.548E-4</v>
      </c>
      <c r="E41" s="111">
        <f t="shared" si="3"/>
        <v>0.99323029962645826</v>
      </c>
      <c r="F41" s="111">
        <f t="shared" si="5"/>
        <v>4.5172114027011321E-4</v>
      </c>
      <c r="G41" s="111">
        <f>0.5+(SUM($E42:E$124)/E41)</f>
        <v>53.238405086029779</v>
      </c>
      <c r="H41" s="111">
        <f t="shared" si="0"/>
        <v>0.2458582019999275</v>
      </c>
      <c r="I41" s="111">
        <f t="shared" si="1"/>
        <v>0.24419381563801029</v>
      </c>
      <c r="J41" s="111">
        <f>SUM(I41:$I$125)</f>
        <v>5.3833098653186715</v>
      </c>
      <c r="K41" s="112">
        <f t="shared" si="4"/>
        <v>21.045234238441228</v>
      </c>
      <c r="L41" s="112">
        <f t="shared" si="2"/>
        <v>21.50356757177456</v>
      </c>
    </row>
    <row r="42" spans="3:12" x14ac:dyDescent="0.3">
      <c r="C42" s="109">
        <v>36</v>
      </c>
      <c r="D42" s="110">
        <v>4.9919999999999999E-4</v>
      </c>
      <c r="E42" s="111">
        <f t="shared" si="3"/>
        <v>0.99277857848618811</v>
      </c>
      <c r="F42" s="111">
        <f t="shared" si="5"/>
        <v>4.9559506638030505E-4</v>
      </c>
      <c r="G42" s="111">
        <f>0.5+(SUM($E43:E$124)/E42)</f>
        <v>52.262401426198409</v>
      </c>
      <c r="H42" s="111">
        <f t="shared" si="0"/>
        <v>0.23619771543849311</v>
      </c>
      <c r="I42" s="111">
        <f t="shared" si="1"/>
        <v>0.23449203217471234</v>
      </c>
      <c r="J42" s="111">
        <f>SUM(I42:$I$125)</f>
        <v>5.1391160496806592</v>
      </c>
      <c r="K42" s="112">
        <f t="shared" si="4"/>
        <v>20.91595169362374</v>
      </c>
      <c r="L42" s="112">
        <f t="shared" si="2"/>
        <v>21.374285026957072</v>
      </c>
    </row>
    <row r="43" spans="3:12" x14ac:dyDescent="0.3">
      <c r="C43" s="109">
        <v>37</v>
      </c>
      <c r="D43" s="110">
        <v>5.3370000000000002E-4</v>
      </c>
      <c r="E43" s="111">
        <f t="shared" si="3"/>
        <v>0.99228298341980781</v>
      </c>
      <c r="F43" s="111">
        <f t="shared" si="5"/>
        <v>5.2958142825115144E-4</v>
      </c>
      <c r="G43" s="111">
        <f>0.5+(SUM($E44:E$124)/E43)</f>
        <v>51.288254122656433</v>
      </c>
      <c r="H43" s="111">
        <f t="shared" si="0"/>
        <v>0.22691681759870605</v>
      </c>
      <c r="I43" s="111">
        <f t="shared" si="1"/>
        <v>0.22516569675497239</v>
      </c>
      <c r="J43" s="111">
        <f>SUM(I43:$I$125)</f>
        <v>4.904624017505947</v>
      </c>
      <c r="K43" s="112">
        <f t="shared" si="4"/>
        <v>20.782287835980664</v>
      </c>
      <c r="L43" s="112">
        <f t="shared" si="2"/>
        <v>21.240621169313997</v>
      </c>
    </row>
    <row r="44" spans="3:12" x14ac:dyDescent="0.3">
      <c r="C44" s="109">
        <v>38</v>
      </c>
      <c r="D44" s="110">
        <v>5.5780000000000001E-4</v>
      </c>
      <c r="E44" s="111">
        <f t="shared" si="3"/>
        <v>0.9917534019915567</v>
      </c>
      <c r="F44" s="111">
        <f t="shared" si="5"/>
        <v>5.5320004763089034E-4</v>
      </c>
      <c r="G44" s="111">
        <f>0.5+(SUM($E45:E$124)/E44)</f>
        <v>50.31537428791389</v>
      </c>
      <c r="H44" s="111">
        <f t="shared" si="0"/>
        <v>0.21800059333144975</v>
      </c>
      <c r="I44" s="111">
        <f t="shared" si="1"/>
        <v>0.21620283007264315</v>
      </c>
      <c r="J44" s="111">
        <f>SUM(I44:$I$125)</f>
        <v>4.6794583207509737</v>
      </c>
      <c r="K44" s="112">
        <f t="shared" si="4"/>
        <v>20.643834723063975</v>
      </c>
      <c r="L44" s="112">
        <f t="shared" si="2"/>
        <v>21.102168056397307</v>
      </c>
    </row>
    <row r="45" spans="3:12" x14ac:dyDescent="0.3">
      <c r="C45" s="109">
        <v>39</v>
      </c>
      <c r="D45" s="110">
        <v>5.7689999999999998E-4</v>
      </c>
      <c r="E45" s="111">
        <f t="shared" si="3"/>
        <v>0.99120020194392577</v>
      </c>
      <c r="F45" s="111">
        <f t="shared" si="5"/>
        <v>5.7182339650145076E-4</v>
      </c>
      <c r="G45" s="111">
        <f>0.5+(SUM($E46:E$124)/E45)</f>
        <v>49.343176811939607</v>
      </c>
      <c r="H45" s="111">
        <f t="shared" si="0"/>
        <v>0.20943471354736265</v>
      </c>
      <c r="I45" s="111">
        <f t="shared" si="1"/>
        <v>0.20759173036221409</v>
      </c>
      <c r="J45" s="111">
        <f>SUM(I45:$I$125)</f>
        <v>4.463255490678331</v>
      </c>
      <c r="K45" s="112">
        <f t="shared" si="4"/>
        <v>20.50016035268202</v>
      </c>
      <c r="L45" s="112">
        <f t="shared" si="2"/>
        <v>20.958493686015352</v>
      </c>
    </row>
    <row r="46" spans="3:12" x14ac:dyDescent="0.3">
      <c r="C46" s="109">
        <v>40</v>
      </c>
      <c r="D46" s="110">
        <v>5.9679999999999998E-4</v>
      </c>
      <c r="E46" s="111">
        <f t="shared" si="3"/>
        <v>0.99062837854742436</v>
      </c>
      <c r="F46" s="111">
        <f t="shared" si="5"/>
        <v>5.9120701631710279E-4</v>
      </c>
      <c r="G46" s="111">
        <f>0.5+(SUM($E47:E$124)/E46)</f>
        <v>48.371370705699718</v>
      </c>
      <c r="H46" s="111">
        <f t="shared" si="0"/>
        <v>0.20120541218883914</v>
      </c>
      <c r="I46" s="111">
        <f t="shared" si="1"/>
        <v>0.19931979123159588</v>
      </c>
      <c r="J46" s="111">
        <f>SUM(I46:$I$125)</f>
        <v>4.2556637603161178</v>
      </c>
      <c r="K46" s="112">
        <f t="shared" si="4"/>
        <v>20.350934265084241</v>
      </c>
      <c r="L46" s="112">
        <f t="shared" si="2"/>
        <v>20.809267598417573</v>
      </c>
    </row>
    <row r="47" spans="3:12" x14ac:dyDescent="0.3">
      <c r="C47" s="109">
        <v>41</v>
      </c>
      <c r="D47" s="110">
        <v>6.2540000000000002E-4</v>
      </c>
      <c r="E47" s="111">
        <f t="shared" si="3"/>
        <v>0.99003717153110726</v>
      </c>
      <c r="F47" s="111">
        <f t="shared" si="5"/>
        <v>6.1916924707555449E-4</v>
      </c>
      <c r="G47" s="111">
        <f>0.5+(SUM($E48:E$124)/E47)</f>
        <v>47.3999574002762</v>
      </c>
      <c r="H47" s="111">
        <f t="shared" si="0"/>
        <v>0.19329946410686821</v>
      </c>
      <c r="I47" s="111">
        <f t="shared" si="1"/>
        <v>0.19137365470284259</v>
      </c>
      <c r="J47" s="111">
        <f>SUM(I47:$I$125)</f>
        <v>4.056343969084522</v>
      </c>
      <c r="K47" s="112">
        <f t="shared" si="4"/>
        <v>20.195937211854222</v>
      </c>
      <c r="L47" s="112">
        <f t="shared" si="2"/>
        <v>20.654270545187554</v>
      </c>
    </row>
    <row r="48" spans="3:12" x14ac:dyDescent="0.3">
      <c r="C48" s="109">
        <v>42</v>
      </c>
      <c r="D48" s="110">
        <v>6.7929999999999998E-4</v>
      </c>
      <c r="E48" s="111">
        <f t="shared" si="3"/>
        <v>0.98941800228403176</v>
      </c>
      <c r="F48" s="111">
        <f t="shared" si="5"/>
        <v>6.7211164895154276E-4</v>
      </c>
      <c r="G48" s="111">
        <f>0.5+(SUM($E49:E$124)/E48)</f>
        <v>46.429306988867026</v>
      </c>
      <c r="H48" s="111">
        <f t="shared" si="0"/>
        <v>0.18570416380715554</v>
      </c>
      <c r="I48" s="111">
        <f t="shared" si="1"/>
        <v>0.18373904276990244</v>
      </c>
      <c r="J48" s="111">
        <f>SUM(I48:$I$125)</f>
        <v>3.8649703143816794</v>
      </c>
      <c r="K48" s="112">
        <f t="shared" si="4"/>
        <v>20.035106399361219</v>
      </c>
      <c r="L48" s="112">
        <f t="shared" si="2"/>
        <v>20.493439732694551</v>
      </c>
    </row>
    <row r="49" spans="3:12" x14ac:dyDescent="0.3">
      <c r="C49" s="109">
        <v>43</v>
      </c>
      <c r="D49" s="110">
        <v>7.4600000000000003E-4</v>
      </c>
      <c r="E49" s="111">
        <f t="shared" si="3"/>
        <v>0.98874589063508023</v>
      </c>
      <c r="F49" s="111">
        <f t="shared" si="5"/>
        <v>7.3760443441376992E-4</v>
      </c>
      <c r="G49" s="111">
        <f>0.5+(SUM($E50:E$124)/E49)</f>
        <v>45.460527975520804</v>
      </c>
      <c r="H49" s="111">
        <f t="shared" si="0"/>
        <v>0.17840730503137242</v>
      </c>
      <c r="I49" s="111">
        <f t="shared" si="1"/>
        <v>0.17639948970904876</v>
      </c>
      <c r="J49" s="111">
        <f>SUM(I49:$I$125)</f>
        <v>3.681231271611777</v>
      </c>
      <c r="K49" s="112">
        <f t="shared" si="4"/>
        <v>19.868718371484842</v>
      </c>
      <c r="L49" s="112">
        <f t="shared" si="2"/>
        <v>20.327051704818174</v>
      </c>
    </row>
    <row r="50" spans="3:12" x14ac:dyDescent="0.3">
      <c r="C50" s="109">
        <v>44</v>
      </c>
      <c r="D50" s="110">
        <v>8.1590000000000005E-4</v>
      </c>
      <c r="E50" s="111">
        <f t="shared" si="3"/>
        <v>0.9880082862006665</v>
      </c>
      <c r="F50" s="111">
        <f t="shared" si="5"/>
        <v>8.0611596071112387E-4</v>
      </c>
      <c r="G50" s="111">
        <f>0.5+(SUM($E51:E$124)/E50)</f>
        <v>44.494093569323518</v>
      </c>
      <c r="H50" s="111">
        <f t="shared" si="0"/>
        <v>0.17139716114071707</v>
      </c>
      <c r="I50" s="111">
        <f t="shared" si="1"/>
        <v>0.16934181543829935</v>
      </c>
      <c r="J50" s="111">
        <f>SUM(I50:$I$125)</f>
        <v>3.5048317819027281</v>
      </c>
      <c r="K50" s="112">
        <f t="shared" si="4"/>
        <v>19.696788757291511</v>
      </c>
      <c r="L50" s="112">
        <f t="shared" si="2"/>
        <v>20.155122090624843</v>
      </c>
    </row>
    <row r="51" spans="3:12" x14ac:dyDescent="0.3">
      <c r="C51" s="109">
        <v>45</v>
      </c>
      <c r="D51" s="110">
        <v>8.8679999999999998E-4</v>
      </c>
      <c r="E51" s="111">
        <f t="shared" si="3"/>
        <v>0.98720217023995538</v>
      </c>
      <c r="F51" s="111">
        <f t="shared" si="5"/>
        <v>8.754508845687924E-4</v>
      </c>
      <c r="G51" s="111">
        <f>0.5+(SUM($E52:E$124)/E51)</f>
        <v>43.530017660732909</v>
      </c>
      <c r="H51" s="111">
        <f t="shared" si="0"/>
        <v>0.16466246627026332</v>
      </c>
      <c r="I51" s="111">
        <f t="shared" si="1"/>
        <v>0.1625551440590674</v>
      </c>
      <c r="J51" s="111">
        <f>SUM(I51:$I$125)</f>
        <v>3.3354899664644289</v>
      </c>
      <c r="K51" s="112">
        <f t="shared" si="4"/>
        <v>19.519128974795269</v>
      </c>
      <c r="L51" s="112">
        <f t="shared" si="2"/>
        <v>19.977462308128601</v>
      </c>
    </row>
    <row r="52" spans="3:12" x14ac:dyDescent="0.3">
      <c r="C52" s="109">
        <v>46</v>
      </c>
      <c r="D52" s="110">
        <v>9.6630000000000001E-4</v>
      </c>
      <c r="E52" s="111">
        <f t="shared" si="3"/>
        <v>0.98632671935538663</v>
      </c>
      <c r="F52" s="111">
        <f t="shared" si="5"/>
        <v>9.5308750891311014E-4</v>
      </c>
      <c r="G52" s="111">
        <f>0.5+(SUM($E53:E$124)/E52)</f>
        <v>42.568210549848509</v>
      </c>
      <c r="H52" s="111">
        <f t="shared" si="0"/>
        <v>0.15819239722380951</v>
      </c>
      <c r="I52" s="111">
        <f t="shared" si="1"/>
        <v>0.1560293881807242</v>
      </c>
      <c r="J52" s="111">
        <f>SUM(I52:$I$125)</f>
        <v>3.1729348224053617</v>
      </c>
      <c r="K52" s="112">
        <f t="shared" si="4"/>
        <v>19.335494866712196</v>
      </c>
      <c r="L52" s="112">
        <f t="shared" si="2"/>
        <v>19.793828200045528</v>
      </c>
    </row>
    <row r="53" spans="3:12" x14ac:dyDescent="0.3">
      <c r="C53" s="109">
        <v>47</v>
      </c>
      <c r="D53" s="110">
        <v>1.0660999999999999E-3</v>
      </c>
      <c r="E53" s="111">
        <f t="shared" si="3"/>
        <v>0.98537363184647353</v>
      </c>
      <c r="F53" s="111">
        <f t="shared" si="5"/>
        <v>1.0505068289115255E-3</v>
      </c>
      <c r="G53" s="111">
        <f>0.5+(SUM($E54:E$124)/E53)</f>
        <v>41.608900380285966</v>
      </c>
      <c r="H53" s="111">
        <f t="shared" si="0"/>
        <v>0.15197655608013214</v>
      </c>
      <c r="I53" s="111">
        <f t="shared" si="1"/>
        <v>0.14975369102019906</v>
      </c>
      <c r="J53" s="111">
        <f>SUM(I53:$I$125)</f>
        <v>3.0169054342246375</v>
      </c>
      <c r="K53" s="112">
        <f t="shared" si="4"/>
        <v>19.14578347733487</v>
      </c>
      <c r="L53" s="112">
        <f t="shared" si="2"/>
        <v>19.604116810668202</v>
      </c>
    </row>
    <row r="54" spans="3:12" x14ac:dyDescent="0.3">
      <c r="C54" s="109">
        <v>48</v>
      </c>
      <c r="D54" s="110">
        <v>1.1670000000000001E-3</v>
      </c>
      <c r="E54" s="111">
        <f t="shared" si="3"/>
        <v>0.98432312501756203</v>
      </c>
      <c r="F54" s="111">
        <f t="shared" si="5"/>
        <v>1.148705086895495E-3</v>
      </c>
      <c r="G54" s="111">
        <f>0.5+(SUM($E55:E$124)/E54)</f>
        <v>40.65277335195649</v>
      </c>
      <c r="H54" s="111">
        <f t="shared" si="0"/>
        <v>0.1460049534826901</v>
      </c>
      <c r="I54" s="111">
        <f t="shared" si="1"/>
        <v>0.14371605208012531</v>
      </c>
      <c r="J54" s="111">
        <f>SUM(I54:$I$125)</f>
        <v>2.8671517432044387</v>
      </c>
      <c r="K54" s="112">
        <f t="shared" si="4"/>
        <v>18.950114838987709</v>
      </c>
      <c r="L54" s="112">
        <f t="shared" si="2"/>
        <v>19.408448172321041</v>
      </c>
    </row>
    <row r="55" spans="3:12" x14ac:dyDescent="0.3">
      <c r="C55" s="109">
        <v>49</v>
      </c>
      <c r="D55" s="110">
        <v>1.2926000000000001E-3</v>
      </c>
      <c r="E55" s="111">
        <f t="shared" si="3"/>
        <v>0.98317441993066657</v>
      </c>
      <c r="F55" s="111">
        <f t="shared" si="5"/>
        <v>1.2708512552023798E-3</v>
      </c>
      <c r="G55" s="111">
        <f>0.5+(SUM($E56:E$124)/E55)</f>
        <v>39.699686385968917</v>
      </c>
      <c r="H55" s="111">
        <f t="shared" si="0"/>
        <v>0.14026799258592573</v>
      </c>
      <c r="I55" s="111">
        <f t="shared" si="1"/>
        <v>0.13790790224550656</v>
      </c>
      <c r="J55" s="111">
        <f>SUM(I55:$I$125)</f>
        <v>2.7234356911243132</v>
      </c>
      <c r="K55" s="112">
        <f t="shared" si="4"/>
        <v>18.748220709470267</v>
      </c>
      <c r="L55" s="112">
        <f t="shared" si="2"/>
        <v>19.206554042803599</v>
      </c>
    </row>
    <row r="56" spans="3:12" x14ac:dyDescent="0.3">
      <c r="C56" s="109">
        <v>50</v>
      </c>
      <c r="D56" s="110">
        <v>1.4107E-3</v>
      </c>
      <c r="E56" s="111">
        <f t="shared" si="3"/>
        <v>0.98190356867546413</v>
      </c>
      <c r="F56" s="111">
        <f t="shared" si="5"/>
        <v>1.3851713643304772E-3</v>
      </c>
      <c r="G56" s="111">
        <f>0.5+(SUM($E57:E$124)/E56)</f>
        <v>38.750421480774968</v>
      </c>
      <c r="H56" s="111">
        <f t="shared" si="0"/>
        <v>0.13475645363236211</v>
      </c>
      <c r="I56" s="111">
        <f t="shared" si="1"/>
        <v>0.13231784272366606</v>
      </c>
      <c r="J56" s="111">
        <f>SUM(I56:$I$125)</f>
        <v>2.5855277888788071</v>
      </c>
      <c r="K56" s="112">
        <f t="shared" si="4"/>
        <v>18.540280703324711</v>
      </c>
      <c r="L56" s="112">
        <f t="shared" si="2"/>
        <v>18.998614036658044</v>
      </c>
    </row>
    <row r="57" spans="3:12" x14ac:dyDescent="0.3">
      <c r="C57" s="109">
        <v>51</v>
      </c>
      <c r="D57" s="110">
        <v>1.5282E-3</v>
      </c>
      <c r="E57" s="111">
        <f t="shared" si="3"/>
        <v>0.98051839731113366</v>
      </c>
      <c r="F57" s="111">
        <f t="shared" si="5"/>
        <v>1.4984282147708745E-3</v>
      </c>
      <c r="G57" s="111">
        <f>0.5+(SUM($E58:E$124)/E57)</f>
        <v>37.804457579081785</v>
      </c>
      <c r="H57" s="111">
        <f t="shared" si="0"/>
        <v>0.12946147913571154</v>
      </c>
      <c r="I57" s="111">
        <f t="shared" si="1"/>
        <v>0.12693936203567666</v>
      </c>
      <c r="J57" s="111">
        <f>SUM(I57:$I$125)</f>
        <v>2.4532099461551402</v>
      </c>
      <c r="K57" s="112">
        <f t="shared" si="4"/>
        <v>18.325841148198446</v>
      </c>
      <c r="L57" s="112">
        <f t="shared" si="2"/>
        <v>18.784174481531778</v>
      </c>
    </row>
    <row r="58" spans="3:12" x14ac:dyDescent="0.3">
      <c r="C58" s="109">
        <v>52</v>
      </c>
      <c r="D58" s="110">
        <v>1.6306000000000001E-3</v>
      </c>
      <c r="E58" s="111">
        <f t="shared" si="3"/>
        <v>0.9790199690963628</v>
      </c>
      <c r="F58" s="111">
        <f t="shared" si="5"/>
        <v>1.5963899616085293E-3</v>
      </c>
      <c r="G58" s="111">
        <f>0.5+(SUM($E59:E$124)/E58)</f>
        <v>36.86155350514835</v>
      </c>
      <c r="H58" s="111">
        <f t="shared" si="0"/>
        <v>0.12437455964618266</v>
      </c>
      <c r="I58" s="111">
        <f t="shared" si="1"/>
        <v>0.12176517754117948</v>
      </c>
      <c r="J58" s="111">
        <f>SUM(I58:$I$125)</f>
        <v>2.3262705841194631</v>
      </c>
      <c r="K58" s="112">
        <f t="shared" si="4"/>
        <v>18.104563645322553</v>
      </c>
      <c r="L58" s="112">
        <f t="shared" si="2"/>
        <v>18.562896978655886</v>
      </c>
    </row>
    <row r="59" spans="3:12" x14ac:dyDescent="0.3">
      <c r="C59" s="109">
        <v>53</v>
      </c>
      <c r="D59" s="110">
        <v>1.7600999999999999E-3</v>
      </c>
      <c r="E59" s="111">
        <f t="shared" si="3"/>
        <v>0.97742357913475431</v>
      </c>
      <c r="F59" s="111">
        <f t="shared" si="5"/>
        <v>1.720363241635081E-3</v>
      </c>
      <c r="G59" s="111">
        <f>0.5+(SUM($E60:E$124)/E59)</f>
        <v>35.920941492345769</v>
      </c>
      <c r="H59" s="111">
        <f t="shared" si="0"/>
        <v>0.11948752007511064</v>
      </c>
      <c r="I59" s="111">
        <f t="shared" si="1"/>
        <v>0.11678991953375045</v>
      </c>
      <c r="J59" s="111">
        <f>SUM(I59:$I$125)</f>
        <v>2.2045054065782841</v>
      </c>
      <c r="K59" s="112">
        <f t="shared" si="4"/>
        <v>17.875819209218797</v>
      </c>
      <c r="L59" s="112">
        <f t="shared" si="2"/>
        <v>18.334152542552129</v>
      </c>
    </row>
    <row r="60" spans="3:12" x14ac:dyDescent="0.3">
      <c r="C60" s="109">
        <v>54</v>
      </c>
      <c r="D60" s="110">
        <v>1.9246000000000001E-3</v>
      </c>
      <c r="E60" s="111">
        <f t="shared" si="3"/>
        <v>0.97570321589311926</v>
      </c>
      <c r="F60" s="111">
        <f t="shared" si="5"/>
        <v>1.8778384093078974E-3</v>
      </c>
      <c r="G60" s="111">
        <f>0.5+(SUM($E61:E$124)/E60)</f>
        <v>34.983395817323846</v>
      </c>
      <c r="H60" s="111">
        <f t="shared" si="0"/>
        <v>0.11479250655693211</v>
      </c>
      <c r="I60" s="111">
        <f t="shared" si="1"/>
        <v>0.11200341780803064</v>
      </c>
      <c r="J60" s="111">
        <f>SUM(I60:$I$125)</f>
        <v>2.0877154870445338</v>
      </c>
      <c r="K60" s="112">
        <f t="shared" si="4"/>
        <v>17.639748035392952</v>
      </c>
      <c r="L60" s="112">
        <f t="shared" si="2"/>
        <v>18.098081368726284</v>
      </c>
    </row>
    <row r="61" spans="3:12" x14ac:dyDescent="0.3">
      <c r="C61" s="109">
        <v>55</v>
      </c>
      <c r="D61" s="110">
        <v>2.1113E-3</v>
      </c>
      <c r="E61" s="111">
        <f t="shared" si="3"/>
        <v>0.97382537748381137</v>
      </c>
      <c r="F61" s="111">
        <f t="shared" si="5"/>
        <v>2.0560375194815707E-3</v>
      </c>
      <c r="G61" s="111">
        <f>0.5+(SUM($E62:E$124)/E61)</f>
        <v>34.049890536650686</v>
      </c>
      <c r="H61" s="111">
        <f t="shared" si="0"/>
        <v>0.1102819738273918</v>
      </c>
      <c r="I61" s="111">
        <f t="shared" si="1"/>
        <v>0.10739538479211963</v>
      </c>
      <c r="J61" s="111">
        <f>SUM(I61:$I$125)</f>
        <v>1.9757120692365042</v>
      </c>
      <c r="K61" s="112">
        <f t="shared" si="4"/>
        <v>17.39661986463199</v>
      </c>
      <c r="L61" s="112">
        <f t="shared" si="2"/>
        <v>17.854953197965322</v>
      </c>
    </row>
    <row r="62" spans="3:12" x14ac:dyDescent="0.3">
      <c r="C62" s="109">
        <v>56</v>
      </c>
      <c r="D62" s="110">
        <v>2.3297999999999999E-3</v>
      </c>
      <c r="E62" s="111">
        <f t="shared" si="3"/>
        <v>0.97176933996432979</v>
      </c>
      <c r="F62" s="111">
        <f t="shared" si="5"/>
        <v>2.2640282082488955E-3</v>
      </c>
      <c r="G62" s="111">
        <f>0.5+(SUM($E63:E$124)/E62)</f>
        <v>33.120874288536079</v>
      </c>
      <c r="H62" s="111">
        <f t="shared" si="0"/>
        <v>0.10594867309769601</v>
      </c>
      <c r="I62" s="111">
        <f t="shared" si="1"/>
        <v>0.1029576721262446</v>
      </c>
      <c r="J62" s="111">
        <f>SUM(I62:$I$125)</f>
        <v>1.8683166844443848</v>
      </c>
      <c r="K62" s="112">
        <f t="shared" si="4"/>
        <v>17.146454225902595</v>
      </c>
      <c r="L62" s="112">
        <f t="shared" si="2"/>
        <v>17.604787559235927</v>
      </c>
    </row>
    <row r="63" spans="3:12" x14ac:dyDescent="0.3">
      <c r="C63" s="109">
        <v>57</v>
      </c>
      <c r="D63" s="110">
        <v>2.5639999999999999E-3</v>
      </c>
      <c r="E63" s="111">
        <f t="shared" si="3"/>
        <v>0.9695053117560809</v>
      </c>
      <c r="F63" s="111">
        <f t="shared" si="5"/>
        <v>2.4858116193425912E-3</v>
      </c>
      <c r="G63" s="111">
        <f>0.5+(SUM($E64:E$124)/E63)</f>
        <v>32.197051880006114</v>
      </c>
      <c r="H63" s="111">
        <f t="shared" si="0"/>
        <v>0.10178564040512636</v>
      </c>
      <c r="I63" s="111">
        <f t="shared" si="1"/>
        <v>9.8681719033264378E-2</v>
      </c>
      <c r="J63" s="111">
        <f>SUM(I63:$I$125)</f>
        <v>1.7653590123181404</v>
      </c>
      <c r="K63" s="112">
        <f t="shared" si="4"/>
        <v>16.889422981404085</v>
      </c>
      <c r="L63" s="112">
        <f t="shared" si="2"/>
        <v>17.347756314737417</v>
      </c>
    </row>
    <row r="64" spans="3:12" x14ac:dyDescent="0.3">
      <c r="C64" s="109">
        <v>58</v>
      </c>
      <c r="D64" s="110">
        <v>2.8004000000000002E-3</v>
      </c>
      <c r="E64" s="111">
        <f t="shared" si="3"/>
        <v>0.96701950013673832</v>
      </c>
      <c r="F64" s="111">
        <f t="shared" si="5"/>
        <v>2.7080414081829224E-3</v>
      </c>
      <c r="G64" s="111">
        <f>0.5+(SUM($E65:E$124)/E64)</f>
        <v>31.278532036146792</v>
      </c>
      <c r="H64" s="111">
        <f t="shared" si="0"/>
        <v>9.7786185421391433E-2</v>
      </c>
      <c r="I64" s="111">
        <f t="shared" si="1"/>
        <v>9.4561148146472346E-2</v>
      </c>
      <c r="J64" s="111">
        <f>SUM(I64:$I$125)</f>
        <v>1.6666772932848761</v>
      </c>
      <c r="K64" s="112">
        <f t="shared" si="4"/>
        <v>16.625391886139578</v>
      </c>
      <c r="L64" s="112">
        <f t="shared" si="2"/>
        <v>17.08372521947291</v>
      </c>
    </row>
    <row r="65" spans="3:12" x14ac:dyDescent="0.3">
      <c r="C65" s="109">
        <v>59</v>
      </c>
      <c r="D65" s="110">
        <v>3.0333999999999999E-3</v>
      </c>
      <c r="E65" s="111">
        <f t="shared" si="3"/>
        <v>0.96431145872855539</v>
      </c>
      <c r="F65" s="111">
        <f t="shared" si="5"/>
        <v>2.9251423789071998E-3</v>
      </c>
      <c r="G65" s="111">
        <f>0.5+(SUM($E66:E$124)/E65)</f>
        <v>30.364966287738987</v>
      </c>
      <c r="H65" s="111">
        <f t="shared" si="0"/>
        <v>9.3943880700731536E-2</v>
      </c>
      <c r="I65" s="111">
        <f t="shared" si="1"/>
        <v>9.0591160637143814E-2</v>
      </c>
      <c r="J65" s="111">
        <f>SUM(I65:$I$125)</f>
        <v>1.572116145138404</v>
      </c>
      <c r="K65" s="112">
        <f t="shared" si="4"/>
        <v>16.353968467579289</v>
      </c>
      <c r="L65" s="112">
        <f t="shared" si="2"/>
        <v>16.812301800912621</v>
      </c>
    </row>
    <row r="66" spans="3:12" x14ac:dyDescent="0.3">
      <c r="C66" s="109">
        <v>60</v>
      </c>
      <c r="D66" s="110">
        <v>3.3008999999999998E-3</v>
      </c>
      <c r="E66" s="111">
        <f t="shared" si="3"/>
        <v>0.96138631634964822</v>
      </c>
      <c r="F66" s="111">
        <f t="shared" si="5"/>
        <v>3.1734400916385535E-3</v>
      </c>
      <c r="G66" s="111">
        <f>0.5+(SUM($E67:E$124)/E66)</f>
        <v>29.455834315551776</v>
      </c>
      <c r="H66" s="111">
        <f t="shared" si="0"/>
        <v>9.0252551350496216E-2</v>
      </c>
      <c r="I66" s="111">
        <f t="shared" si="1"/>
        <v>8.6767567884011021E-2</v>
      </c>
      <c r="J66" s="111">
        <f>SUM(I66:$I$125)</f>
        <v>1.4815249845012601</v>
      </c>
      <c r="K66" s="112">
        <f t="shared" si="4"/>
        <v>16.074639990851537</v>
      </c>
      <c r="L66" s="112">
        <f t="shared" si="2"/>
        <v>16.532973324184869</v>
      </c>
    </row>
    <row r="67" spans="3:12" x14ac:dyDescent="0.3">
      <c r="C67" s="109">
        <v>61</v>
      </c>
      <c r="D67" s="110">
        <v>3.5956999999999999E-3</v>
      </c>
      <c r="E67" s="111">
        <f t="shared" si="3"/>
        <v>0.95821287625800966</v>
      </c>
      <c r="F67" s="111">
        <f t="shared" si="5"/>
        <v>3.4454460391609254E-3</v>
      </c>
      <c r="G67" s="111">
        <f>0.5+(SUM($E68:E$124)/E67)</f>
        <v>28.551731174987289</v>
      </c>
      <c r="H67" s="111">
        <f t="shared" si="0"/>
        <v>8.6706265107595576E-2</v>
      </c>
      <c r="I67" s="111">
        <f t="shared" si="1"/>
        <v>8.3083059678338664E-2</v>
      </c>
      <c r="J67" s="111">
        <f>SUM(I67:$I$125)</f>
        <v>1.3947574166172489</v>
      </c>
      <c r="K67" s="112">
        <f t="shared" si="4"/>
        <v>15.787506647168998</v>
      </c>
      <c r="L67" s="112">
        <f t="shared" si="2"/>
        <v>16.245839980502332</v>
      </c>
    </row>
    <row r="68" spans="3:12" x14ac:dyDescent="0.3">
      <c r="C68" s="109">
        <v>62</v>
      </c>
      <c r="D68" s="110">
        <v>3.9135000000000003E-3</v>
      </c>
      <c r="E68" s="111">
        <f t="shared" si="3"/>
        <v>0.95476743021884869</v>
      </c>
      <c r="F68" s="111">
        <f t="shared" si="5"/>
        <v>3.7364823381614647E-3</v>
      </c>
      <c r="G68" s="111">
        <f>0.5+(SUM($E69:E$124)/E68)</f>
        <v>27.652960776049738</v>
      </c>
      <c r="H68" s="111">
        <f t="shared" si="0"/>
        <v>8.3299322804876133E-2</v>
      </c>
      <c r="I68" s="111">
        <f t="shared" si="1"/>
        <v>7.9531480373381924E-2</v>
      </c>
      <c r="J68" s="111">
        <f>SUM(I68:$I$125)</f>
        <v>1.3116743569389102</v>
      </c>
      <c r="K68" s="112">
        <f t="shared" si="4"/>
        <v>15.492517815346856</v>
      </c>
      <c r="L68" s="112">
        <f t="shared" si="2"/>
        <v>15.95085114868019</v>
      </c>
    </row>
    <row r="69" spans="3:12" x14ac:dyDescent="0.3">
      <c r="C69" s="109">
        <v>63</v>
      </c>
      <c r="D69" s="110">
        <v>4.2897999999999999E-3</v>
      </c>
      <c r="E69" s="111">
        <f t="shared" si="3"/>
        <v>0.95103094788068721</v>
      </c>
      <c r="F69" s="111">
        <f t="shared" si="5"/>
        <v>4.079732560218572E-3</v>
      </c>
      <c r="G69" s="111">
        <f>0.5+(SUM($E70:E$124)/E69)</f>
        <v>26.759641382600552</v>
      </c>
      <c r="H69" s="111">
        <f t="shared" si="0"/>
        <v>8.0026249212101219E-2</v>
      </c>
      <c r="I69" s="111">
        <f t="shared" si="1"/>
        <v>7.6107439643520722E-2</v>
      </c>
      <c r="J69" s="111">
        <f>SUM(I69:$I$125)</f>
        <v>1.2321428765655282</v>
      </c>
      <c r="K69" s="112">
        <f t="shared" si="4"/>
        <v>15.189519478473541</v>
      </c>
      <c r="L69" s="112">
        <f t="shared" si="2"/>
        <v>15.647852811806874</v>
      </c>
    </row>
    <row r="70" spans="3:12" x14ac:dyDescent="0.3">
      <c r="C70" s="109">
        <v>64</v>
      </c>
      <c r="D70" s="110">
        <v>4.7134999999999998E-3</v>
      </c>
      <c r="E70" s="111">
        <f t="shared" si="3"/>
        <v>0.94695121532046866</v>
      </c>
      <c r="F70" s="111">
        <f t="shared" si="5"/>
        <v>4.4634545534130285E-3</v>
      </c>
      <c r="G70" s="111">
        <f>0.5+(SUM($E71:E$124)/E70)</f>
        <v>25.872775314143162</v>
      </c>
      <c r="H70" s="111">
        <f t="shared" si="0"/>
        <v>7.6881784236815451E-2</v>
      </c>
      <c r="I70" s="111">
        <f t="shared" si="1"/>
        <v>7.2803299019058437E-2</v>
      </c>
      <c r="J70" s="111">
        <f>SUM(I70:$I$125)</f>
        <v>1.1560354369220074</v>
      </c>
      <c r="K70" s="112">
        <f t="shared" si="4"/>
        <v>14.878888079225373</v>
      </c>
      <c r="L70" s="112">
        <f t="shared" si="2"/>
        <v>15.337221412558707</v>
      </c>
    </row>
    <row r="71" spans="3:12" x14ac:dyDescent="0.3">
      <c r="C71" s="109">
        <v>65</v>
      </c>
      <c r="D71" s="110">
        <v>5.2345999999999998E-3</v>
      </c>
      <c r="E71" s="111">
        <f t="shared" si="3"/>
        <v>0.94248776076705565</v>
      </c>
      <c r="F71" s="111">
        <f t="shared" si="5"/>
        <v>4.9335464325112295E-3</v>
      </c>
      <c r="G71" s="111">
        <f>0.5+(SUM($E72:E$124)/E71)</f>
        <v>24.992936269248261</v>
      </c>
      <c r="H71" s="111">
        <f t="shared" ref="H71:H124" si="6">1/(1+$D$2)^C71</f>
        <v>7.3860874470953464E-2</v>
      </c>
      <c r="I71" s="111">
        <f t="shared" ref="I71:I124" si="7">H71*E71</f>
        <v>6.9612970188425521E-2</v>
      </c>
      <c r="J71" s="111">
        <f>SUM(I71:$I$125)</f>
        <v>1.0832321379029488</v>
      </c>
      <c r="K71" s="112">
        <f t="shared" si="4"/>
        <v>14.560780339797319</v>
      </c>
      <c r="L71" s="112">
        <f t="shared" ref="L71:L124" si="8">K71+(11/24)</f>
        <v>15.019113673130652</v>
      </c>
    </row>
    <row r="72" spans="3:12" x14ac:dyDescent="0.3">
      <c r="C72" s="109">
        <v>66</v>
      </c>
      <c r="D72" s="110">
        <v>5.7863999999999997E-3</v>
      </c>
      <c r="E72" s="111">
        <f t="shared" ref="E72:E124" si="9">E71-F71</f>
        <v>0.93755421433454444</v>
      </c>
      <c r="F72" s="111">
        <f t="shared" si="5"/>
        <v>5.4250637058254076E-3</v>
      </c>
      <c r="G72" s="111">
        <f>0.5+(SUM($E73:E$124)/E72)</f>
        <v>24.121821656893434</v>
      </c>
      <c r="H72" s="111">
        <f t="shared" si="6"/>
        <v>7.0958665069606547E-2</v>
      </c>
      <c r="I72" s="111">
        <f t="shared" si="7"/>
        <v>6.6527595479563051E-2</v>
      </c>
      <c r="J72" s="111">
        <f>SUM(I72:$I$125)</f>
        <v>1.0136191677145232</v>
      </c>
      <c r="K72" s="112">
        <f t="shared" ref="K72:K124" si="10">J73/I72</f>
        <v>14.236070992914541</v>
      </c>
      <c r="L72" s="112">
        <f t="shared" si="8"/>
        <v>14.694404326247875</v>
      </c>
    </row>
    <row r="73" spans="3:12" x14ac:dyDescent="0.3">
      <c r="C73" s="109">
        <v>67</v>
      </c>
      <c r="D73" s="110">
        <v>6.3930000000000002E-3</v>
      </c>
      <c r="E73" s="111">
        <f t="shared" si="9"/>
        <v>0.93212915062871904</v>
      </c>
      <c r="F73" s="111">
        <f t="shared" si="5"/>
        <v>5.9591016599694008E-3</v>
      </c>
      <c r="G73" s="111">
        <f>0.5+(SUM($E74:E$124)/E73)</f>
        <v>23.25930248479143</v>
      </c>
      <c r="H73" s="111">
        <f t="shared" si="6"/>
        <v>6.8170491948896683E-2</v>
      </c>
      <c r="I73" s="111">
        <f t="shared" si="7"/>
        <v>6.3543702758266998E-2</v>
      </c>
      <c r="J73" s="111">
        <f>SUM(I73:$I$125)</f>
        <v>0.9470915722349601</v>
      </c>
      <c r="K73" s="112">
        <f t="shared" si="10"/>
        <v>13.904570100956919</v>
      </c>
      <c r="L73" s="112">
        <f t="shared" si="8"/>
        <v>14.362903434290253</v>
      </c>
    </row>
    <row r="74" spans="3:12" x14ac:dyDescent="0.3">
      <c r="C74" s="109">
        <v>68</v>
      </c>
      <c r="D74" s="110">
        <v>7.1060999999999997E-3</v>
      </c>
      <c r="E74" s="111">
        <f t="shared" si="9"/>
        <v>0.92617004896874966</v>
      </c>
      <c r="F74" s="111">
        <f t="shared" ref="F74:F124" si="11">E74*D74</f>
        <v>6.5814569849768313E-3</v>
      </c>
      <c r="G74" s="111">
        <f>0.5+(SUM($E75:E$124)/E74)</f>
        <v>22.405738873409135</v>
      </c>
      <c r="H74" s="111">
        <f t="shared" si="6"/>
        <v>6.5491874290418556E-2</v>
      </c>
      <c r="I74" s="111">
        <f t="shared" si="7"/>
        <v>6.0656612418612151E-2</v>
      </c>
      <c r="J74" s="111">
        <f>SUM(I74:$I$125)</f>
        <v>0.88354786947669306</v>
      </c>
      <c r="K74" s="112">
        <f t="shared" si="10"/>
        <v>13.566389949030208</v>
      </c>
      <c r="L74" s="112">
        <f t="shared" si="8"/>
        <v>14.024723282363542</v>
      </c>
    </row>
    <row r="75" spans="3:12" x14ac:dyDescent="0.3">
      <c r="C75" s="109">
        <v>69</v>
      </c>
      <c r="D75" s="110">
        <v>7.9214000000000003E-3</v>
      </c>
      <c r="E75" s="111">
        <f t="shared" si="9"/>
        <v>0.91958859198377285</v>
      </c>
      <c r="F75" s="111">
        <f t="shared" si="11"/>
        <v>7.2844290725402588E-3</v>
      </c>
      <c r="G75" s="111">
        <f>0.5+(SUM($E76:E$124)/E75)</f>
        <v>21.562517327792161</v>
      </c>
      <c r="H75" s="111">
        <f t="shared" si="6"/>
        <v>6.2918507340204211E-2</v>
      </c>
      <c r="I75" s="111">
        <f t="shared" si="7"/>
        <v>5.7859141574699069E-2</v>
      </c>
      <c r="J75" s="111">
        <f>SUM(I75:$I$125)</f>
        <v>0.82289125705808075</v>
      </c>
      <c r="K75" s="112">
        <f t="shared" si="10"/>
        <v>13.222320529862801</v>
      </c>
      <c r="L75" s="112">
        <f t="shared" si="8"/>
        <v>13.680653863196135</v>
      </c>
    </row>
    <row r="76" spans="3:12" x14ac:dyDescent="0.3">
      <c r="C76" s="109">
        <v>70</v>
      </c>
      <c r="D76" s="110">
        <v>8.8362000000000007E-3</v>
      </c>
      <c r="E76" s="111">
        <f t="shared" si="9"/>
        <v>0.91230416291123262</v>
      </c>
      <c r="F76" s="111">
        <f t="shared" si="11"/>
        <v>8.0613020443162341E-3</v>
      </c>
      <c r="G76" s="111">
        <f>0.5+(SUM($E77:E$124)/E76)</f>
        <v>20.730694148419445</v>
      </c>
      <c r="H76" s="111">
        <f t="shared" si="6"/>
        <v>6.0446255490637139E-2</v>
      </c>
      <c r="I76" s="111">
        <f t="shared" si="7"/>
        <v>5.5145370516504214E-2</v>
      </c>
      <c r="J76" s="111">
        <f>SUM(I76:$I$125)</f>
        <v>0.76503211548338179</v>
      </c>
      <c r="K76" s="112">
        <f t="shared" si="10"/>
        <v>12.873007077800281</v>
      </c>
      <c r="L76" s="112">
        <f t="shared" si="8"/>
        <v>13.331340411133615</v>
      </c>
    </row>
    <row r="77" spans="3:12" x14ac:dyDescent="0.3">
      <c r="C77" s="109">
        <v>71</v>
      </c>
      <c r="D77" s="110">
        <v>9.7453999999999995E-3</v>
      </c>
      <c r="E77" s="111">
        <f t="shared" si="9"/>
        <v>0.90424286086691641</v>
      </c>
      <c r="F77" s="111">
        <f t="shared" si="11"/>
        <v>8.812208376292447E-3</v>
      </c>
      <c r="G77" s="111">
        <f>0.5+(SUM($E78:E$124)/E77)</f>
        <v>19.911050270822489</v>
      </c>
      <c r="H77" s="111">
        <f t="shared" si="6"/>
        <v>5.8071145634198441E-2</v>
      </c>
      <c r="I77" s="111">
        <f t="shared" si="7"/>
        <v>5.251041886208694E-2</v>
      </c>
      <c r="J77" s="111">
        <f>SUM(I77:$I$125)</f>
        <v>0.70988674496687765</v>
      </c>
      <c r="K77" s="112">
        <f t="shared" si="10"/>
        <v>12.518969384558142</v>
      </c>
      <c r="L77" s="112">
        <f t="shared" si="8"/>
        <v>12.977302717891476</v>
      </c>
    </row>
    <row r="78" spans="3:12" x14ac:dyDescent="0.3">
      <c r="C78" s="109">
        <v>72</v>
      </c>
      <c r="D78" s="110">
        <v>1.0748000000000001E-2</v>
      </c>
      <c r="E78" s="111">
        <f t="shared" si="9"/>
        <v>0.89543065249062392</v>
      </c>
      <c r="F78" s="111">
        <f t="shared" si="11"/>
        <v>9.6240886529692267E-3</v>
      </c>
      <c r="G78" s="111">
        <f>0.5+(SUM($E79:E$124)/E78)</f>
        <v>19.102080385006534</v>
      </c>
      <c r="H78" s="111">
        <f t="shared" si="6"/>
        <v>5.578936077836337E-2</v>
      </c>
      <c r="I78" s="111">
        <f t="shared" si="7"/>
        <v>4.9955503723804737E-2</v>
      </c>
      <c r="J78" s="111">
        <f>SUM(I78:$I$125)</f>
        <v>0.6573763261047908</v>
      </c>
      <c r="K78" s="112">
        <f t="shared" si="10"/>
        <v>12.159237263211471</v>
      </c>
      <c r="L78" s="112">
        <f t="shared" si="8"/>
        <v>12.617570596544805</v>
      </c>
    </row>
    <row r="79" spans="3:12" x14ac:dyDescent="0.3">
      <c r="C79" s="109">
        <v>73</v>
      </c>
      <c r="D79" s="110">
        <v>1.17749E-2</v>
      </c>
      <c r="E79" s="111">
        <f t="shared" si="9"/>
        <v>0.88580656383765466</v>
      </c>
      <c r="F79" s="111">
        <f t="shared" si="11"/>
        <v>1.0430283708531999E-2</v>
      </c>
      <c r="G79" s="111">
        <f>0.5+(SUM($E80:E$124)/E79)</f>
        <v>18.304187795431833</v>
      </c>
      <c r="H79" s="111">
        <f t="shared" si="6"/>
        <v>5.3597233911387619E-2</v>
      </c>
      <c r="I79" s="111">
        <f t="shared" si="7"/>
        <v>4.7476781602249288E-2</v>
      </c>
      <c r="J79" s="111">
        <f>SUM(I79:$I$125)</f>
        <v>0.60742082238098594</v>
      </c>
      <c r="K79" s="112">
        <f t="shared" si="10"/>
        <v>11.794060630938144</v>
      </c>
      <c r="L79" s="112">
        <f t="shared" si="8"/>
        <v>12.252393964271478</v>
      </c>
    </row>
    <row r="80" spans="3:12" x14ac:dyDescent="0.3">
      <c r="C80" s="109">
        <v>74</v>
      </c>
      <c r="D80" s="110">
        <v>1.2800199999999999E-2</v>
      </c>
      <c r="E80" s="111">
        <f t="shared" si="9"/>
        <v>0.87537628012912261</v>
      </c>
      <c r="F80" s="111">
        <f t="shared" si="11"/>
        <v>1.1204991460908795E-2</v>
      </c>
      <c r="G80" s="111">
        <f>0.5+(SUM($E81:E$124)/E80)</f>
        <v>17.516328259049313</v>
      </c>
      <c r="H80" s="111">
        <f t="shared" si="6"/>
        <v>5.1491242109124424E-2</v>
      </c>
      <c r="I80" s="111">
        <f t="shared" si="7"/>
        <v>4.5074211976713373E-2</v>
      </c>
      <c r="J80" s="111">
        <f>SUM(I80:$I$125)</f>
        <v>0.55994404077873672</v>
      </c>
      <c r="K80" s="112">
        <f t="shared" si="10"/>
        <v>11.422713924938277</v>
      </c>
      <c r="L80" s="112">
        <f t="shared" si="8"/>
        <v>11.881047258271611</v>
      </c>
    </row>
    <row r="81" spans="3:12" x14ac:dyDescent="0.3">
      <c r="C81" s="109">
        <v>75</v>
      </c>
      <c r="D81" s="110">
        <v>1.3845E-2</v>
      </c>
      <c r="E81" s="111">
        <f t="shared" si="9"/>
        <v>0.8641712886682138</v>
      </c>
      <c r="F81" s="111">
        <f t="shared" si="11"/>
        <v>1.1964451491611419E-2</v>
      </c>
      <c r="G81" s="111">
        <f>0.5+(SUM($E82:E$124)/E81)</f>
        <v>16.736964856606853</v>
      </c>
      <c r="H81" s="111">
        <f t="shared" si="6"/>
        <v>4.9468000873402286E-2</v>
      </c>
      <c r="I81" s="111">
        <f t="shared" si="7"/>
        <v>4.274882606260838E-2</v>
      </c>
      <c r="J81" s="111">
        <f>SUM(I81:$I$125)</f>
        <v>0.51486982880202348</v>
      </c>
      <c r="K81" s="112">
        <f t="shared" si="10"/>
        <v>11.044069421882233</v>
      </c>
      <c r="L81" s="112">
        <f t="shared" si="8"/>
        <v>11.502402755215567</v>
      </c>
    </row>
    <row r="82" spans="3:12" x14ac:dyDescent="0.3">
      <c r="C82" s="109">
        <v>76</v>
      </c>
      <c r="D82" s="110">
        <v>1.51097E-2</v>
      </c>
      <c r="E82" s="111">
        <f t="shared" si="9"/>
        <v>0.85220683717660239</v>
      </c>
      <c r="F82" s="111">
        <f t="shared" si="11"/>
        <v>1.2876589647687309E-2</v>
      </c>
      <c r="G82" s="111">
        <f>0.5+(SUM($E83:E$124)/E82)</f>
        <v>15.964921697508862</v>
      </c>
      <c r="H82" s="111">
        <f t="shared" si="6"/>
        <v>4.7524258692864134E-2</v>
      </c>
      <c r="I82" s="111">
        <f t="shared" si="7"/>
        <v>4.0500498189808394E-2</v>
      </c>
      <c r="J82" s="111">
        <f>SUM(I82:$I$125)</f>
        <v>0.47212100273941549</v>
      </c>
      <c r="K82" s="112">
        <f t="shared" si="10"/>
        <v>10.657165315023724</v>
      </c>
      <c r="L82" s="112">
        <f t="shared" si="8"/>
        <v>11.115498648357057</v>
      </c>
    </row>
    <row r="83" spans="3:12" x14ac:dyDescent="0.3">
      <c r="C83" s="109">
        <v>77</v>
      </c>
      <c r="D83" s="110">
        <v>1.6644599999999999E-2</v>
      </c>
      <c r="E83" s="111">
        <f t="shared" si="9"/>
        <v>0.83933024752891505</v>
      </c>
      <c r="F83" s="111">
        <f t="shared" si="11"/>
        <v>1.3970316238019779E-2</v>
      </c>
      <c r="G83" s="111">
        <f>0.5+(SUM($E84:E$124)/E83)</f>
        <v>15.202176879505123</v>
      </c>
      <c r="H83" s="111">
        <f t="shared" si="6"/>
        <v>4.5656891817527273E-2</v>
      </c>
      <c r="I83" s="111">
        <f t="shared" si="7"/>
        <v>3.8321210310606063E-2</v>
      </c>
      <c r="J83" s="111">
        <f>SUM(I83:$I$125)</f>
        <v>0.4316205045496071</v>
      </c>
      <c r="K83" s="112">
        <f t="shared" si="10"/>
        <v>10.263227362893302</v>
      </c>
      <c r="L83" s="112">
        <f t="shared" si="8"/>
        <v>10.721560696226636</v>
      </c>
    </row>
    <row r="84" spans="3:12" x14ac:dyDescent="0.3">
      <c r="C84" s="109">
        <v>78</v>
      </c>
      <c r="D84" s="110">
        <v>1.86115E-2</v>
      </c>
      <c r="E84" s="111">
        <f t="shared" si="9"/>
        <v>0.82535993129089524</v>
      </c>
      <c r="F84" s="111">
        <f t="shared" si="11"/>
        <v>1.5361186361220497E-2</v>
      </c>
      <c r="G84" s="111">
        <f>0.5+(SUM($E85:E$124)/E84)</f>
        <v>14.451030806873204</v>
      </c>
      <c r="H84" s="111">
        <f t="shared" si="6"/>
        <v>4.3862899238665834E-2</v>
      </c>
      <c r="I84" s="111">
        <f t="shared" si="7"/>
        <v>3.6202679501844692E-2</v>
      </c>
      <c r="J84" s="111">
        <f>SUM(I84:$I$125)</f>
        <v>0.39329929423900106</v>
      </c>
      <c r="K84" s="112">
        <f t="shared" si="10"/>
        <v>9.8638172547134442</v>
      </c>
      <c r="L84" s="112">
        <f t="shared" si="8"/>
        <v>10.322150588046778</v>
      </c>
    </row>
    <row r="85" spans="3:12" x14ac:dyDescent="0.3">
      <c r="C85" s="109">
        <v>79</v>
      </c>
      <c r="D85" s="110">
        <v>2.1060300000000001E-2</v>
      </c>
      <c r="E85" s="111">
        <f t="shared" si="9"/>
        <v>0.80999874492967472</v>
      </c>
      <c r="F85" s="111">
        <f t="shared" si="11"/>
        <v>1.705881656784243E-2</v>
      </c>
      <c r="G85" s="111">
        <f>0.5+(SUM($E86:E$124)/E85)</f>
        <v>13.71560453059436</v>
      </c>
      <c r="H85" s="111">
        <f t="shared" si="6"/>
        <v>4.2139397865948551E-2</v>
      </c>
      <c r="I85" s="111">
        <f t="shared" si="7"/>
        <v>3.4132859383510537E-2</v>
      </c>
      <c r="J85" s="111">
        <f>SUM(I85:$I$125)</f>
        <v>0.35709661473715637</v>
      </c>
      <c r="K85" s="112">
        <f t="shared" si="10"/>
        <v>9.4619601517963776</v>
      </c>
      <c r="L85" s="112">
        <f t="shared" si="8"/>
        <v>9.9202934851297115</v>
      </c>
    </row>
    <row r="86" spans="3:12" x14ac:dyDescent="0.3">
      <c r="C86" s="109">
        <v>80</v>
      </c>
      <c r="D86" s="110">
        <v>2.4047300000000001E-2</v>
      </c>
      <c r="E86" s="111">
        <f t="shared" si="9"/>
        <v>0.79293992836183225</v>
      </c>
      <c r="F86" s="111">
        <f t="shared" si="11"/>
        <v>1.906806433929549E-2</v>
      </c>
      <c r="G86" s="111">
        <f>0.5+(SUM($E87:E$124)/E86)</f>
        <v>12.999916828987894</v>
      </c>
      <c r="H86" s="111">
        <f t="shared" si="6"/>
        <v>4.0483617894080649E-2</v>
      </c>
      <c r="I86" s="111">
        <f t="shared" si="7"/>
        <v>3.2101077072760102E-2</v>
      </c>
      <c r="J86" s="111">
        <f>SUM(I86:$I$125)</f>
        <v>0.3229637553536458</v>
      </c>
      <c r="K86" s="112">
        <f t="shared" si="10"/>
        <v>9.0608386011976521</v>
      </c>
      <c r="L86" s="112">
        <f t="shared" si="8"/>
        <v>9.519171934530986</v>
      </c>
    </row>
    <row r="87" spans="3:12" x14ac:dyDescent="0.3">
      <c r="C87" s="109">
        <v>81</v>
      </c>
      <c r="D87" s="110">
        <v>2.7336800000000001E-2</v>
      </c>
      <c r="E87" s="111">
        <f t="shared" si="9"/>
        <v>0.77387186402253672</v>
      </c>
      <c r="F87" s="111">
        <f t="shared" si="11"/>
        <v>2.1155180372411281E-2</v>
      </c>
      <c r="G87" s="111">
        <f>0.5+(SUM($E88:E$124)/E87)</f>
        <v>12.307912544314796</v>
      </c>
      <c r="H87" s="111">
        <f t="shared" si="6"/>
        <v>3.8892898351504133E-2</v>
      </c>
      <c r="I87" s="111">
        <f t="shared" si="7"/>
        <v>3.0098119744517548E-2</v>
      </c>
      <c r="J87" s="111">
        <f>SUM(I87:$I$125)</f>
        <v>0.29086267828088569</v>
      </c>
      <c r="K87" s="112">
        <f t="shared" si="10"/>
        <v>8.6638155721959045</v>
      </c>
      <c r="L87" s="112">
        <f t="shared" si="8"/>
        <v>9.1221489055292384</v>
      </c>
    </row>
    <row r="88" spans="3:12" x14ac:dyDescent="0.3">
      <c r="C88" s="109">
        <v>82</v>
      </c>
      <c r="D88" s="110">
        <v>3.0790700000000001E-2</v>
      </c>
      <c r="E88" s="111">
        <f t="shared" si="9"/>
        <v>0.75271668365012545</v>
      </c>
      <c r="F88" s="111">
        <f t="shared" si="11"/>
        <v>2.317667359126592E-2</v>
      </c>
      <c r="G88" s="111">
        <f>0.5+(SUM($E89:E$124)/E88)</f>
        <v>11.639775149625066</v>
      </c>
      <c r="H88" s="111">
        <f t="shared" si="6"/>
        <v>3.7364682824002432E-2</v>
      </c>
      <c r="I88" s="111">
        <f t="shared" si="7"/>
        <v>2.8125020140921914E-2</v>
      </c>
      <c r="J88" s="111">
        <f>SUM(I88:$I$125)</f>
        <v>0.26076455853636815</v>
      </c>
      <c r="K88" s="112">
        <f t="shared" si="10"/>
        <v>8.2716221083502592</v>
      </c>
      <c r="L88" s="112">
        <f t="shared" si="8"/>
        <v>8.7299554416835932</v>
      </c>
    </row>
    <row r="89" spans="3:12" x14ac:dyDescent="0.3">
      <c r="C89" s="109">
        <v>83</v>
      </c>
      <c r="D89" s="110">
        <v>3.4290800000000003E-2</v>
      </c>
      <c r="E89" s="111">
        <f t="shared" si="9"/>
        <v>0.72954001005885949</v>
      </c>
      <c r="F89" s="111">
        <f t="shared" si="11"/>
        <v>2.5016510576926342E-2</v>
      </c>
      <c r="G89" s="111">
        <f>0.5+(SUM($E90:E$124)/E89)</f>
        <v>10.993673399156469</v>
      </c>
      <c r="H89" s="111">
        <f t="shared" si="6"/>
        <v>3.5896515346337241E-2</v>
      </c>
      <c r="I89" s="111">
        <f t="shared" si="7"/>
        <v>2.6187944166844876E-2</v>
      </c>
      <c r="J89" s="111">
        <f>SUM(I89:$I$125)</f>
        <v>0.23263953839544602</v>
      </c>
      <c r="K89" s="112">
        <f t="shared" si="10"/>
        <v>7.8834593854823547</v>
      </c>
      <c r="L89" s="112">
        <f t="shared" si="8"/>
        <v>8.3417927188156877</v>
      </c>
    </row>
    <row r="90" spans="3:12" x14ac:dyDescent="0.3">
      <c r="C90" s="109">
        <v>84</v>
      </c>
      <c r="D90" s="110">
        <v>3.8171299999999998E-2</v>
      </c>
      <c r="E90" s="111">
        <f t="shared" si="9"/>
        <v>0.70452349948193316</v>
      </c>
      <c r="F90" s="111">
        <f t="shared" si="11"/>
        <v>2.6892577855774712E-2</v>
      </c>
      <c r="G90" s="111">
        <f>0.5+(SUM($E91:E$124)/E90)</f>
        <v>10.366287076022957</v>
      </c>
      <c r="H90" s="111">
        <f t="shared" si="6"/>
        <v>3.448603645531486E-2</v>
      </c>
      <c r="I90" s="111">
        <f t="shared" si="7"/>
        <v>2.4296223086759945E-2</v>
      </c>
      <c r="J90" s="111">
        <f>SUM(I90:$I$125)</f>
        <v>0.20645159422860113</v>
      </c>
      <c r="K90" s="112">
        <f t="shared" si="10"/>
        <v>7.4972710981199979</v>
      </c>
      <c r="L90" s="112">
        <f t="shared" si="8"/>
        <v>7.955604431453331</v>
      </c>
    </row>
    <row r="91" spans="3:12" x14ac:dyDescent="0.3">
      <c r="C91" s="109">
        <v>85</v>
      </c>
      <c r="D91" s="110">
        <v>4.2888799999999998E-2</v>
      </c>
      <c r="E91" s="111">
        <f t="shared" si="9"/>
        <v>0.67763092162615846</v>
      </c>
      <c r="F91" s="111">
        <f t="shared" si="11"/>
        <v>2.9062777071439984E-2</v>
      </c>
      <c r="G91" s="111">
        <f>0.5+(SUM($E92:E$124)/E91)</f>
        <v>9.757842249896429</v>
      </c>
      <c r="H91" s="111">
        <f t="shared" si="6"/>
        <v>3.3130979397939152E-2</v>
      </c>
      <c r="I91" s="111">
        <f t="shared" si="7"/>
        <v>2.2450576103802775E-2</v>
      </c>
      <c r="J91" s="111">
        <f>SUM(I91:$I$125)</f>
        <v>0.18215537114184119</v>
      </c>
      <c r="K91" s="112">
        <f t="shared" si="10"/>
        <v>7.1136167864746644</v>
      </c>
      <c r="L91" s="112">
        <f t="shared" si="8"/>
        <v>7.5719501198079975</v>
      </c>
    </row>
    <row r="92" spans="3:12" x14ac:dyDescent="0.3">
      <c r="C92" s="109">
        <v>86</v>
      </c>
      <c r="D92" s="110">
        <v>4.9017499999999999E-2</v>
      </c>
      <c r="E92" s="111">
        <f t="shared" si="9"/>
        <v>0.64856814455471845</v>
      </c>
      <c r="F92" s="111">
        <f t="shared" si="11"/>
        <v>3.179118902571091E-2</v>
      </c>
      <c r="G92" s="111">
        <f>0.5+(SUM($E93:E$124)/E92)</f>
        <v>9.1726924205843883</v>
      </c>
      <c r="H92" s="111">
        <f t="shared" si="6"/>
        <v>3.1829166488557159E-2</v>
      </c>
      <c r="I92" s="111">
        <f t="shared" si="7"/>
        <v>2.0643383452206739E-2</v>
      </c>
      <c r="J92" s="111">
        <f>SUM(I92:$I$125)</f>
        <v>0.15970479503803839</v>
      </c>
      <c r="K92" s="112">
        <f t="shared" si="10"/>
        <v>6.7363672194427151</v>
      </c>
      <c r="L92" s="112">
        <f t="shared" si="8"/>
        <v>7.1947005527760481</v>
      </c>
    </row>
    <row r="93" spans="3:12" x14ac:dyDescent="0.3">
      <c r="C93" s="109">
        <v>87</v>
      </c>
      <c r="D93" s="110">
        <v>5.60458E-2</v>
      </c>
      <c r="E93" s="111">
        <f t="shared" si="9"/>
        <v>0.61677695552900758</v>
      </c>
      <c r="F93" s="111">
        <f t="shared" si="11"/>
        <v>3.4567757894187652E-2</v>
      </c>
      <c r="G93" s="111">
        <f>0.5+(SUM($E94:E$124)/E93)</f>
        <v>8.6197182078370389</v>
      </c>
      <c r="H93" s="111">
        <f t="shared" si="6"/>
        <v>3.0578505609143207E-2</v>
      </c>
      <c r="I93" s="111">
        <f t="shared" si="7"/>
        <v>1.8860117594234029E-2</v>
      </c>
      <c r="J93" s="111">
        <f>SUM(I93:$I$125)</f>
        <v>0.13906141158583166</v>
      </c>
      <c r="K93" s="112">
        <f t="shared" si="10"/>
        <v>6.3733056483351884</v>
      </c>
      <c r="L93" s="112">
        <f t="shared" si="8"/>
        <v>6.8316389816685215</v>
      </c>
    </row>
    <row r="94" spans="3:12" x14ac:dyDescent="0.3">
      <c r="C94" s="109">
        <v>88</v>
      </c>
      <c r="D94" s="110">
        <v>6.32215E-2</v>
      </c>
      <c r="E94" s="111">
        <f t="shared" si="9"/>
        <v>0.58220919763481993</v>
      </c>
      <c r="F94" s="111">
        <f t="shared" si="11"/>
        <v>3.6808138788269766E-2</v>
      </c>
      <c r="G94" s="111">
        <f>0.5+(SUM($E95:E$124)/E94)</f>
        <v>8.1018137403668966</v>
      </c>
      <c r="H94" s="111">
        <f t="shared" si="6"/>
        <v>2.9376986847096938E-2</v>
      </c>
      <c r="I94" s="111">
        <f t="shared" si="7"/>
        <v>1.7103551941176968E-2</v>
      </c>
      <c r="J94" s="111">
        <f>SUM(I94:$I$125)</f>
        <v>0.12020129399159761</v>
      </c>
      <c r="K94" s="112">
        <f t="shared" si="10"/>
        <v>6.027855641038621</v>
      </c>
      <c r="L94" s="112">
        <f t="shared" si="8"/>
        <v>6.4861889743719541</v>
      </c>
    </row>
    <row r="95" spans="3:12" x14ac:dyDescent="0.3">
      <c r="C95" s="109">
        <v>89</v>
      </c>
      <c r="D95" s="110">
        <v>7.0339499999999999E-2</v>
      </c>
      <c r="E95" s="111">
        <f t="shared" si="9"/>
        <v>0.54540105884655021</v>
      </c>
      <c r="F95" s="111">
        <f t="shared" si="11"/>
        <v>3.8363237778736917E-2</v>
      </c>
      <c r="G95" s="111">
        <f>0.5+(SUM($E96:E$124)/E95)</f>
        <v>7.6148465089312971</v>
      </c>
      <c r="H95" s="111">
        <f t="shared" si="6"/>
        <v>2.8222679265152217E-2</v>
      </c>
      <c r="I95" s="111">
        <f t="shared" si="7"/>
        <v>1.5392679154700597E-2</v>
      </c>
      <c r="J95" s="111">
        <f>SUM(I95:$I$125)</f>
        <v>0.10309774205042065</v>
      </c>
      <c r="K95" s="112">
        <f t="shared" si="10"/>
        <v>5.697842592199863</v>
      </c>
      <c r="L95" s="112">
        <f t="shared" si="8"/>
        <v>6.156175925533196</v>
      </c>
    </row>
    <row r="96" spans="3:12" x14ac:dyDescent="0.3">
      <c r="C96" s="109">
        <v>90</v>
      </c>
      <c r="D96" s="110">
        <v>7.7693499999999999E-2</v>
      </c>
      <c r="E96" s="111">
        <f t="shared" si="9"/>
        <v>0.50703782106781325</v>
      </c>
      <c r="F96" s="111">
        <f t="shared" si="11"/>
        <v>3.9393542951132149E-2</v>
      </c>
      <c r="G96" s="111">
        <f>0.5+(SUM($E97:E$124)/E96)</f>
        <v>7.153166407447987</v>
      </c>
      <c r="H96" s="111">
        <f t="shared" si="6"/>
        <v>2.7113727798205603E-2</v>
      </c>
      <c r="I96" s="111">
        <f t="shared" si="7"/>
        <v>1.3747685463827966E-2</v>
      </c>
      <c r="J96" s="111">
        <f>SUM(I96:$I$125)</f>
        <v>8.770506289572004E-2</v>
      </c>
      <c r="K96" s="112">
        <f t="shared" si="10"/>
        <v>5.3796239102563135</v>
      </c>
      <c r="L96" s="112">
        <f t="shared" si="8"/>
        <v>5.8379572435896465</v>
      </c>
    </row>
    <row r="97" spans="3:12" x14ac:dyDescent="0.3">
      <c r="C97" s="109">
        <v>91</v>
      </c>
      <c r="D97" s="110">
        <v>8.5828000000000002E-2</v>
      </c>
      <c r="E97" s="111">
        <f t="shared" si="9"/>
        <v>0.46764427811668108</v>
      </c>
      <c r="F97" s="111">
        <f t="shared" si="11"/>
        <v>4.0136973102198506E-2</v>
      </c>
      <c r="G97" s="111">
        <f>0.5+(SUM($E98:E$124)/E97)</f>
        <v>6.7136176069972251</v>
      </c>
      <c r="H97" s="111">
        <f t="shared" si="6"/>
        <v>2.6048350272077636E-2</v>
      </c>
      <c r="I97" s="111">
        <f t="shared" si="7"/>
        <v>1.21813619591162E-2</v>
      </c>
      <c r="J97" s="111">
        <f>SUM(I97:$I$125)</f>
        <v>7.3957377431892082E-2</v>
      </c>
      <c r="K97" s="112">
        <f t="shared" si="10"/>
        <v>5.0713553771829609</v>
      </c>
      <c r="L97" s="112">
        <f t="shared" si="8"/>
        <v>5.529688710516294</v>
      </c>
    </row>
    <row r="98" spans="3:12" x14ac:dyDescent="0.3">
      <c r="C98" s="109">
        <v>92</v>
      </c>
      <c r="D98" s="110">
        <v>9.4267500000000004E-2</v>
      </c>
      <c r="E98" s="111">
        <f t="shared" si="9"/>
        <v>0.42750730501448259</v>
      </c>
      <c r="F98" s="111">
        <f t="shared" si="11"/>
        <v>4.0300044875452738E-2</v>
      </c>
      <c r="G98" s="111">
        <f>0.5+(SUM($E99:E$124)/E98)</f>
        <v>6.2969896332388471</v>
      </c>
      <c r="H98" s="111">
        <f t="shared" si="6"/>
        <v>2.5024834539415532E-2</v>
      </c>
      <c r="I98" s="111">
        <f t="shared" si="7"/>
        <v>1.0698299572378875E-2</v>
      </c>
      <c r="J98" s="111">
        <f>SUM(I98:$I$125)</f>
        <v>6.1776015472775905E-2</v>
      </c>
      <c r="K98" s="112">
        <f t="shared" si="10"/>
        <v>4.7743770451400245</v>
      </c>
      <c r="L98" s="112">
        <f t="shared" si="8"/>
        <v>5.2327103784733575</v>
      </c>
    </row>
    <row r="99" spans="3:12" x14ac:dyDescent="0.3">
      <c r="C99" s="109">
        <v>93</v>
      </c>
      <c r="D99" s="110">
        <v>0.1042955</v>
      </c>
      <c r="E99" s="111">
        <f t="shared" si="9"/>
        <v>0.38720726013902984</v>
      </c>
      <c r="F99" s="111">
        <f t="shared" si="11"/>
        <v>4.0383974799830184E-2</v>
      </c>
      <c r="G99" s="111">
        <f>0.5+(SUM($E100:E$124)/E99)</f>
        <v>5.9003330268471625</v>
      </c>
      <c r="H99" s="111">
        <f t="shared" si="6"/>
        <v>2.4041535728134823E-2</v>
      </c>
      <c r="I99" s="111">
        <f t="shared" si="7"/>
        <v>9.3090571788256807E-3</v>
      </c>
      <c r="J99" s="111">
        <f>SUM(I99:$I$125)</f>
        <v>5.1077715900397037E-2</v>
      </c>
      <c r="K99" s="112">
        <f t="shared" si="10"/>
        <v>4.4868838937393214</v>
      </c>
      <c r="L99" s="112">
        <f t="shared" si="8"/>
        <v>4.9452172270726544</v>
      </c>
    </row>
    <row r="100" spans="3:12" x14ac:dyDescent="0.3">
      <c r="C100" s="109">
        <v>94</v>
      </c>
      <c r="D100" s="110">
        <v>0.11505029999999999</v>
      </c>
      <c r="E100" s="111">
        <f t="shared" si="9"/>
        <v>0.34682328533919965</v>
      </c>
      <c r="F100" s="111">
        <f t="shared" si="11"/>
        <v>3.9902123025260521E-2</v>
      </c>
      <c r="G100" s="111">
        <f>0.5+(SUM($E101:E$124)/E100)</f>
        <v>5.529145802937423</v>
      </c>
      <c r="H100" s="111">
        <f t="shared" si="6"/>
        <v>2.3096873597977539E-2</v>
      </c>
      <c r="I100" s="111">
        <f t="shared" si="7"/>
        <v>8.0105335823147904E-3</v>
      </c>
      <c r="J100" s="111">
        <f>SUM(I100:$I$125)</f>
        <v>4.1768658721571351E-2</v>
      </c>
      <c r="K100" s="112">
        <f t="shared" si="10"/>
        <v>4.2142167924725857</v>
      </c>
      <c r="L100" s="112">
        <f t="shared" si="8"/>
        <v>4.6725501258059188</v>
      </c>
    </row>
    <row r="101" spans="3:12" x14ac:dyDescent="0.3">
      <c r="C101" s="109">
        <v>95</v>
      </c>
      <c r="D101" s="110">
        <v>0.12640290000000001</v>
      </c>
      <c r="E101" s="111">
        <f t="shared" si="9"/>
        <v>0.30692116231393912</v>
      </c>
      <c r="F101" s="111">
        <f t="shared" si="11"/>
        <v>3.8795724987852616E-2</v>
      </c>
      <c r="G101" s="111">
        <f>0.5+(SUM($E102:E$124)/E101)</f>
        <v>5.1829736231758972</v>
      </c>
      <c r="H101" s="111">
        <f t="shared" si="6"/>
        <v>2.2189330000939134E-2</v>
      </c>
      <c r="I101" s="111">
        <f t="shared" si="7"/>
        <v>6.8103749548557987E-3</v>
      </c>
      <c r="J101" s="111">
        <f>SUM(I101:$I$125)</f>
        <v>3.3758125139256565E-2</v>
      </c>
      <c r="K101" s="112">
        <f t="shared" si="10"/>
        <v>3.9568673330074153</v>
      </c>
      <c r="L101" s="112">
        <f t="shared" si="8"/>
        <v>4.4152006663407484</v>
      </c>
    </row>
    <row r="102" spans="3:12" x14ac:dyDescent="0.3">
      <c r="C102" s="109">
        <v>96</v>
      </c>
      <c r="D102" s="110">
        <v>0.1371851</v>
      </c>
      <c r="E102" s="111">
        <f t="shared" si="9"/>
        <v>0.26812543732608651</v>
      </c>
      <c r="F102" s="111">
        <f t="shared" si="11"/>
        <v>3.6782814932122911E-2</v>
      </c>
      <c r="G102" s="111">
        <f>0.5+(SUM($E103:E$124)/E102)</f>
        <v>4.8605645247401768</v>
      </c>
      <c r="H102" s="111">
        <f t="shared" si="6"/>
        <v>2.1317446441482497E-2</v>
      </c>
      <c r="I102" s="111">
        <f t="shared" si="7"/>
        <v>5.7157496497979212E-3</v>
      </c>
      <c r="J102" s="111">
        <f>SUM(I102:$I$125)</f>
        <v>2.6947750184400762E-2</v>
      </c>
      <c r="K102" s="112">
        <f t="shared" si="10"/>
        <v>3.7146484425456756</v>
      </c>
      <c r="L102" s="112">
        <f t="shared" si="8"/>
        <v>4.1729817758790091</v>
      </c>
    </row>
    <row r="103" spans="3:12" x14ac:dyDescent="0.3">
      <c r="C103" s="109">
        <v>97</v>
      </c>
      <c r="D103" s="110">
        <v>0.14779100000000001</v>
      </c>
      <c r="E103" s="111">
        <f t="shared" si="9"/>
        <v>0.23134262239396361</v>
      </c>
      <c r="F103" s="111">
        <f t="shared" si="11"/>
        <v>3.4190357506226274E-2</v>
      </c>
      <c r="G103" s="111">
        <f>0.5+(SUM($E104:E$124)/E103)</f>
        <v>4.5538818056343002</v>
      </c>
      <c r="H103" s="111">
        <f t="shared" si="6"/>
        <v>2.0479821732618406E-2</v>
      </c>
      <c r="I103" s="111">
        <f t="shared" si="7"/>
        <v>4.7378556657848292E-3</v>
      </c>
      <c r="J103" s="111">
        <f>SUM(I103:$I$125)</f>
        <v>2.1232000534602839E-2</v>
      </c>
      <c r="K103" s="112">
        <f t="shared" si="10"/>
        <v>3.4813523315902342</v>
      </c>
      <c r="L103" s="112">
        <f t="shared" si="8"/>
        <v>3.9396856649235676</v>
      </c>
    </row>
    <row r="104" spans="3:12" x14ac:dyDescent="0.3">
      <c r="C104" s="109">
        <v>98</v>
      </c>
      <c r="D104" s="110">
        <v>0.15928780000000001</v>
      </c>
      <c r="E104" s="111">
        <f t="shared" si="9"/>
        <v>0.19715226488773735</v>
      </c>
      <c r="F104" s="111">
        <f t="shared" si="11"/>
        <v>3.1403950538984933E-2</v>
      </c>
      <c r="G104" s="111">
        <f>0.5+(SUM($E105:E$124)/E104)</f>
        <v>4.2569103419868846</v>
      </c>
      <c r="H104" s="111">
        <f t="shared" si="6"/>
        <v>1.9675109744085317E-2</v>
      </c>
      <c r="I104" s="111">
        <f t="shared" si="7"/>
        <v>3.8789924479612106E-3</v>
      </c>
      <c r="J104" s="111">
        <f>SUM(I104:$I$125)</f>
        <v>1.6494144868818016E-2</v>
      </c>
      <c r="K104" s="112">
        <f t="shared" si="10"/>
        <v>3.2521724623329153</v>
      </c>
      <c r="L104" s="112">
        <f t="shared" si="8"/>
        <v>3.7105057956662488</v>
      </c>
    </row>
    <row r="105" spans="3:12" x14ac:dyDescent="0.3">
      <c r="C105" s="109">
        <v>99</v>
      </c>
      <c r="D105" s="110">
        <v>0.1717446</v>
      </c>
      <c r="E105" s="111">
        <f t="shared" si="9"/>
        <v>0.16574831434875242</v>
      </c>
      <c r="F105" s="111">
        <f t="shared" si="11"/>
        <v>2.8466377948500744E-2</v>
      </c>
      <c r="G105" s="111">
        <f>0.5+(SUM($E106:E$124)/E105)</f>
        <v>3.9687234727733021</v>
      </c>
      <c r="H105" s="111">
        <f t="shared" si="6"/>
        <v>1.8902017239009816E-2</v>
      </c>
      <c r="I105" s="111">
        <f t="shared" si="7"/>
        <v>3.1329774951569362E-3</v>
      </c>
      <c r="J105" s="111">
        <f>SUM(I105:$I$125)</f>
        <v>1.2615152420856793E-2</v>
      </c>
      <c r="K105" s="112">
        <f t="shared" si="10"/>
        <v>3.0265697536473612</v>
      </c>
      <c r="L105" s="112">
        <f t="shared" si="8"/>
        <v>3.4849030869806947</v>
      </c>
    </row>
    <row r="106" spans="3:12" x14ac:dyDescent="0.3">
      <c r="C106" s="109">
        <v>100</v>
      </c>
      <c r="D106" s="110">
        <v>0.18171029999999999</v>
      </c>
      <c r="E106" s="111">
        <f t="shared" si="9"/>
        <v>0.13728193640025169</v>
      </c>
      <c r="F106" s="111">
        <f t="shared" si="11"/>
        <v>2.4945541847870654E-2</v>
      </c>
      <c r="G106" s="111">
        <f>0.5+(SUM($E107:E$124)/E106)</f>
        <v>3.6879877544695781</v>
      </c>
      <c r="H106" s="111">
        <f t="shared" si="6"/>
        <v>1.8159301795570962E-2</v>
      </c>
      <c r="I106" s="111">
        <f t="shared" si="7"/>
        <v>2.492944114172549E-3</v>
      </c>
      <c r="J106" s="111">
        <f>SUM(I106:$I$125)</f>
        <v>9.4821749256998548E-3</v>
      </c>
      <c r="K106" s="112">
        <f t="shared" si="10"/>
        <v>2.8036050915835125</v>
      </c>
      <c r="L106" s="112">
        <f t="shared" si="8"/>
        <v>3.2619384249168459</v>
      </c>
    </row>
    <row r="107" spans="3:12" x14ac:dyDescent="0.3">
      <c r="C107" s="109">
        <v>101</v>
      </c>
      <c r="D107" s="110">
        <v>0.19817950000000001</v>
      </c>
      <c r="E107" s="111">
        <f t="shared" si="9"/>
        <v>0.11233639455238104</v>
      </c>
      <c r="F107" s="111">
        <f t="shared" si="11"/>
        <v>2.2262770504193598E-2</v>
      </c>
      <c r="G107" s="111">
        <f>0.5+(SUM($E108:E$124)/E107)</f>
        <v>3.3959157795455299</v>
      </c>
      <c r="H107" s="111">
        <f t="shared" si="6"/>
        <v>1.7445769810328526E-2</v>
      </c>
      <c r="I107" s="111">
        <f t="shared" si="7"/>
        <v>1.9597948806830828E-3</v>
      </c>
      <c r="J107" s="111">
        <f>SUM(I107:$I$125)</f>
        <v>6.9892308115273079E-3</v>
      </c>
      <c r="K107" s="112">
        <f t="shared" si="10"/>
        <v>2.5663073112484227</v>
      </c>
      <c r="L107" s="112">
        <f t="shared" si="8"/>
        <v>3.0246406445817562</v>
      </c>
    </row>
    <row r="108" spans="3:12" x14ac:dyDescent="0.3">
      <c r="C108" s="109">
        <v>102</v>
      </c>
      <c r="D108" s="110">
        <v>0.21900839999999999</v>
      </c>
      <c r="E108" s="111">
        <f t="shared" si="9"/>
        <v>9.0073624048187445E-2</v>
      </c>
      <c r="F108" s="111">
        <f t="shared" si="11"/>
        <v>1.9726880284995054E-2</v>
      </c>
      <c r="G108" s="111">
        <f>0.5+(SUM($E109:E$124)/E108)</f>
        <v>3.1116759044518427</v>
      </c>
      <c r="H108" s="111">
        <f t="shared" si="6"/>
        <v>1.6760274580006267E-2</v>
      </c>
      <c r="I108" s="111">
        <f t="shared" si="7"/>
        <v>1.5096586714638772E-3</v>
      </c>
      <c r="J108" s="111">
        <f>SUM(I108:$I$125)</f>
        <v>5.029435930844226E-3</v>
      </c>
      <c r="K108" s="112">
        <f t="shared" si="10"/>
        <v>2.331505343500802</v>
      </c>
      <c r="L108" s="112">
        <f t="shared" si="8"/>
        <v>2.7898386768341354</v>
      </c>
    </row>
    <row r="109" spans="3:12" x14ac:dyDescent="0.3">
      <c r="C109" s="109">
        <v>103</v>
      </c>
      <c r="D109" s="110">
        <v>0.2420264</v>
      </c>
      <c r="E109" s="111">
        <f t="shared" si="9"/>
        <v>7.0346743763192388E-2</v>
      </c>
      <c r="F109" s="111">
        <f t="shared" si="11"/>
        <v>1.7025769144727906E-2</v>
      </c>
      <c r="G109" s="111">
        <f>0.5+(SUM($E110:E$124)/E109)</f>
        <v>2.8440512093239447</v>
      </c>
      <c r="H109" s="111">
        <f t="shared" si="6"/>
        <v>1.6101714458647585E-2</v>
      </c>
      <c r="I109" s="111">
        <f t="shared" si="7"/>
        <v>1.1327031811705717E-3</v>
      </c>
      <c r="J109" s="111">
        <f>SUM(I109:$I$125)</f>
        <v>3.5197772593803514E-3</v>
      </c>
      <c r="K109" s="112">
        <f t="shared" si="10"/>
        <v>2.1074135906839251</v>
      </c>
      <c r="L109" s="112">
        <f t="shared" si="8"/>
        <v>2.5657469240172586</v>
      </c>
    </row>
    <row r="110" spans="3:12" x14ac:dyDescent="0.3">
      <c r="C110" s="109">
        <v>104</v>
      </c>
      <c r="D110" s="110">
        <v>0.26746370000000003</v>
      </c>
      <c r="E110" s="111">
        <f t="shared" si="9"/>
        <v>5.3320974618464481E-2</v>
      </c>
      <c r="F110" s="111">
        <f t="shared" si="11"/>
        <v>1.4261425159060599E-2</v>
      </c>
      <c r="G110" s="111">
        <f>0.5+(SUM($E111:E$124)/E110)</f>
        <v>2.5925235513795544</v>
      </c>
      <c r="H110" s="111">
        <f t="shared" si="6"/>
        <v>1.5469031087181848E-2</v>
      </c>
      <c r="I110" s="111">
        <f t="shared" si="7"/>
        <v>8.2482381397186129E-4</v>
      </c>
      <c r="J110" s="111">
        <f>SUM(I110:$I$125)</f>
        <v>2.3870740782097792E-3</v>
      </c>
      <c r="K110" s="112">
        <f t="shared" si="10"/>
        <v>1.8940411731264755</v>
      </c>
      <c r="L110" s="112">
        <f t="shared" si="8"/>
        <v>2.3523745064598089</v>
      </c>
    </row>
    <row r="111" spans="3:12" x14ac:dyDescent="0.3">
      <c r="C111" s="109">
        <v>105</v>
      </c>
      <c r="D111" s="110">
        <v>0.29557440000000001</v>
      </c>
      <c r="E111" s="111">
        <f t="shared" si="9"/>
        <v>3.9059549459403882E-2</v>
      </c>
      <c r="F111" s="111">
        <f t="shared" si="11"/>
        <v>1.1545002895733627E-2</v>
      </c>
      <c r="G111" s="111">
        <f>0.5+(SUM($E112:E$124)/E111)</f>
        <v>2.3565458822717105</v>
      </c>
      <c r="H111" s="111">
        <f t="shared" si="6"/>
        <v>1.4861207692556295E-2</v>
      </c>
      <c r="I111" s="111">
        <f t="shared" si="7"/>
        <v>5.8047207689387599E-4</v>
      </c>
      <c r="J111" s="111">
        <f>SUM(I111:$I$125)</f>
        <v>1.5622502642379178E-3</v>
      </c>
      <c r="K111" s="112">
        <f t="shared" si="10"/>
        <v>1.6913443840357785</v>
      </c>
      <c r="L111" s="112">
        <f t="shared" si="8"/>
        <v>2.1496777173691117</v>
      </c>
    </row>
    <row r="112" spans="3:12" x14ac:dyDescent="0.3">
      <c r="C112" s="109">
        <v>106</v>
      </c>
      <c r="D112" s="110">
        <v>0.32663959999999997</v>
      </c>
      <c r="E112" s="111">
        <f t="shared" si="9"/>
        <v>2.7514546563670257E-2</v>
      </c>
      <c r="F112" s="111">
        <f t="shared" si="11"/>
        <v>8.9873404837386272E-3</v>
      </c>
      <c r="G112" s="111">
        <f>0.5+(SUM($E113:E$124)/E112)</f>
        <v>2.1355457301263754</v>
      </c>
      <c r="H112" s="111">
        <f t="shared" si="6"/>
        <v>1.4277267453699964E-2</v>
      </c>
      <c r="I112" s="111">
        <f t="shared" si="7"/>
        <v>3.9283254015680158E-4</v>
      </c>
      <c r="J112" s="111">
        <f>SUM(I112:$I$125)</f>
        <v>9.8177818734404175E-4</v>
      </c>
      <c r="K112" s="112">
        <f t="shared" si="10"/>
        <v>1.4992282639115349</v>
      </c>
      <c r="L112" s="112">
        <f t="shared" si="8"/>
        <v>1.9575615972448681</v>
      </c>
    </row>
    <row r="113" spans="3:12" x14ac:dyDescent="0.3">
      <c r="C113" s="109">
        <v>107</v>
      </c>
      <c r="D113" s="110">
        <v>0.36096980000000001</v>
      </c>
      <c r="E113" s="111">
        <f t="shared" si="9"/>
        <v>1.8527206079931628E-2</v>
      </c>
      <c r="F113" s="111">
        <f t="shared" si="11"/>
        <v>6.6877618732317044E-3</v>
      </c>
      <c r="G113" s="111">
        <f>0.5+(SUM($E114:E$124)/E113)</f>
        <v>1.9289306738655492</v>
      </c>
      <c r="H113" s="111">
        <f t="shared" si="6"/>
        <v>1.3716271931693695E-2</v>
      </c>
      <c r="I113" s="111">
        <f t="shared" si="7"/>
        <v>2.5412419672687095E-4</v>
      </c>
      <c r="J113" s="111">
        <f>SUM(I113:$I$125)</f>
        <v>5.889456471872399E-4</v>
      </c>
      <c r="K113" s="112">
        <f t="shared" si="10"/>
        <v>1.3175504527820716</v>
      </c>
      <c r="L113" s="112">
        <f t="shared" si="8"/>
        <v>1.7758837861154049</v>
      </c>
    </row>
    <row r="114" spans="3:12" x14ac:dyDescent="0.3">
      <c r="C114" s="109">
        <v>108</v>
      </c>
      <c r="D114" s="110">
        <v>0.39890819999999999</v>
      </c>
      <c r="E114" s="111">
        <f t="shared" si="9"/>
        <v>1.1839444206699924E-2</v>
      </c>
      <c r="F114" s="111">
        <f t="shared" si="11"/>
        <v>4.7228513774950943E-3</v>
      </c>
      <c r="G114" s="111">
        <f>0.5+(SUM($E115:E$124)/E114)</f>
        <v>1.7360925569175749</v>
      </c>
      <c r="H114" s="111">
        <f t="shared" si="6"/>
        <v>1.31773195616233E-2</v>
      </c>
      <c r="I114" s="111">
        <f t="shared" si="7"/>
        <v>1.5601213974369456E-4</v>
      </c>
      <c r="J114" s="111">
        <f>SUM(I114:$I$125)</f>
        <v>3.3482145046036905E-4</v>
      </c>
      <c r="K114" s="112">
        <f t="shared" si="10"/>
        <v>1.1461243401342507</v>
      </c>
      <c r="L114" s="112">
        <f t="shared" si="8"/>
        <v>1.6044576734675839</v>
      </c>
    </row>
    <row r="115" spans="3:12" x14ac:dyDescent="0.3">
      <c r="C115" s="109">
        <v>109</v>
      </c>
      <c r="D115" s="110">
        <v>0.4408339</v>
      </c>
      <c r="E115" s="111">
        <f t="shared" si="9"/>
        <v>7.1165928292048295E-3</v>
      </c>
      <c r="F115" s="111">
        <f t="shared" si="11"/>
        <v>3.1372353716103991E-3</v>
      </c>
      <c r="G115" s="111">
        <f>0.5+(SUM($E116:E$124)/E115)</f>
        <v>1.5564122766565351</v>
      </c>
      <c r="H115" s="111">
        <f t="shared" si="6"/>
        <v>1.2659544203692289E-2</v>
      </c>
      <c r="I115" s="111">
        <f t="shared" si="7"/>
        <v>9.0092821500998104E-5</v>
      </c>
      <c r="J115" s="111">
        <f>SUM(I115:$I$125)</f>
        <v>1.7880931071667444E-4</v>
      </c>
      <c r="K115" s="112">
        <f t="shared" si="10"/>
        <v>0.98472317480581328</v>
      </c>
      <c r="L115" s="112">
        <f t="shared" si="8"/>
        <v>1.4430565081391467</v>
      </c>
    </row>
    <row r="116" spans="3:12" x14ac:dyDescent="0.3">
      <c r="C116" s="109">
        <v>110</v>
      </c>
      <c r="D116" s="110">
        <v>0.48716609999999999</v>
      </c>
      <c r="E116" s="111">
        <f t="shared" si="9"/>
        <v>3.9793574575944304E-3</v>
      </c>
      <c r="F116" s="111">
        <f t="shared" si="11"/>
        <v>1.938608053122194E-3</v>
      </c>
      <c r="G116" s="111">
        <f>0.5+(SUM($E117:E$124)/E116)</f>
        <v>1.3892638102641328</v>
      </c>
      <c r="H116" s="111">
        <f t="shared" si="6"/>
        <v>1.2162113751265526E-2</v>
      </c>
      <c r="I116" s="111">
        <f t="shared" si="7"/>
        <v>4.8397398056210244E-5</v>
      </c>
      <c r="J116" s="111">
        <f>SUM(I116:$I$125)</f>
        <v>8.8716489215676293E-5</v>
      </c>
      <c r="K116" s="112">
        <f t="shared" si="10"/>
        <v>0.8330838594388531</v>
      </c>
      <c r="L116" s="112">
        <f t="shared" si="8"/>
        <v>1.2914171927721865</v>
      </c>
    </row>
    <row r="117" spans="3:12" x14ac:dyDescent="0.3">
      <c r="C117" s="109">
        <v>111</v>
      </c>
      <c r="D117" s="110">
        <v>0.53836790000000001</v>
      </c>
      <c r="E117" s="111">
        <f t="shared" si="9"/>
        <v>2.0407494044722366E-3</v>
      </c>
      <c r="F117" s="111">
        <f t="shared" si="11"/>
        <v>1.0986739713119687E-3</v>
      </c>
      <c r="G117" s="111">
        <f>0.5+(SUM($E118:E$124)/E117)</f>
        <v>1.2340191634447972</v>
      </c>
      <c r="H117" s="111">
        <f t="shared" si="6"/>
        <v>1.1684228793607003E-2</v>
      </c>
      <c r="I117" s="111">
        <f t="shared" si="7"/>
        <v>2.3844582952270851E-5</v>
      </c>
      <c r="J117" s="111">
        <f>SUM(I117:$I$125)</f>
        <v>4.0319091159466075E-5</v>
      </c>
      <c r="K117" s="112">
        <f t="shared" si="10"/>
        <v>0.69091198785786578</v>
      </c>
      <c r="L117" s="112">
        <f t="shared" si="8"/>
        <v>1.149245321191199</v>
      </c>
    </row>
    <row r="118" spans="3:12" x14ac:dyDescent="0.3">
      <c r="C118" s="109">
        <v>112</v>
      </c>
      <c r="D118" s="110">
        <v>0.59495100000000001</v>
      </c>
      <c r="E118" s="111">
        <f t="shared" si="9"/>
        <v>9.4207543316026797E-4</v>
      </c>
      <c r="F118" s="111">
        <f t="shared" si="11"/>
        <v>5.6048872103413457E-4</v>
      </c>
      <c r="G118" s="111">
        <f>0.5+(SUM($E119:E$124)/E118)</f>
        <v>1.0900522590279083</v>
      </c>
      <c r="H118" s="111">
        <f t="shared" si="6"/>
        <v>1.1225121331162458E-2</v>
      </c>
      <c r="I118" s="111">
        <f t="shared" si="7"/>
        <v>1.0574911040331436E-5</v>
      </c>
      <c r="J118" s="111">
        <f>SUM(I118:$I$125)</f>
        <v>1.6474508207195231E-5</v>
      </c>
      <c r="K118" s="112">
        <f t="shared" si="10"/>
        <v>0.55788622186640047</v>
      </c>
      <c r="L118" s="112">
        <f t="shared" si="8"/>
        <v>1.0162195551997337</v>
      </c>
    </row>
    <row r="119" spans="3:12" x14ac:dyDescent="0.3">
      <c r="C119" s="109">
        <v>113</v>
      </c>
      <c r="D119" s="110">
        <v>0.65748099999999998</v>
      </c>
      <c r="E119" s="111">
        <f t="shared" si="9"/>
        <v>3.815867121261334E-4</v>
      </c>
      <c r="F119" s="111">
        <f t="shared" si="11"/>
        <v>2.5088601307540233E-4</v>
      </c>
      <c r="G119" s="111">
        <f>0.5+(SUM($E120:E$124)/E119)</f>
        <v>0.95674291018594837</v>
      </c>
      <c r="H119" s="111">
        <f t="shared" si="6"/>
        <v>1.0784053541322372E-2</v>
      </c>
      <c r="I119" s="111">
        <f t="shared" si="7"/>
        <v>4.1150515342253899E-6</v>
      </c>
      <c r="J119" s="111">
        <f>SUM(I119:$I$125)</f>
        <v>5.8995971668637918E-6</v>
      </c>
      <c r="K119" s="112">
        <f t="shared" si="10"/>
        <v>0.43366300951424708</v>
      </c>
      <c r="L119" s="112">
        <f t="shared" si="8"/>
        <v>0.89199634284758034</v>
      </c>
    </row>
    <row r="120" spans="3:12" x14ac:dyDescent="0.3">
      <c r="C120" s="109">
        <v>114</v>
      </c>
      <c r="D120" s="110">
        <v>0.72658310000000004</v>
      </c>
      <c r="E120" s="111">
        <f t="shared" si="9"/>
        <v>1.3070069905073107E-4</v>
      </c>
      <c r="F120" s="111">
        <f>E120*D120</f>
        <v>9.4964919088447243E-5</v>
      </c>
      <c r="G120" s="111">
        <f>0.5+(SUM($E121:E$124)/E120)</f>
        <v>0.83348196796659013</v>
      </c>
      <c r="H120" s="111">
        <f t="shared" si="6"/>
        <v>1.036031659268169E-2</v>
      </c>
      <c r="I120" s="111">
        <f t="shared" si="7"/>
        <v>1.354100621050385E-6</v>
      </c>
      <c r="J120" s="111">
        <f>SUM(I120:$I$125)</f>
        <v>1.7845456326384023E-6</v>
      </c>
      <c r="K120" s="112">
        <f t="shared" si="10"/>
        <v>0.31788258929688545</v>
      </c>
      <c r="L120" s="112">
        <f t="shared" si="8"/>
        <v>0.77621592263021877</v>
      </c>
    </row>
    <row r="121" spans="3:12" x14ac:dyDescent="0.3">
      <c r="C121" s="109">
        <v>115</v>
      </c>
      <c r="D121" s="110">
        <v>0.80294779999999999</v>
      </c>
      <c r="E121" s="111">
        <f>E120-F120</f>
        <v>3.5735779962283828E-5</v>
      </c>
      <c r="F121" s="111">
        <f t="shared" si="11"/>
        <v>2.8693965901999881E-5</v>
      </c>
      <c r="G121" s="111">
        <f>0.5+(SUM($E122:E$124)/E121)</f>
        <v>0.71968308457374097</v>
      </c>
      <c r="H121" s="111">
        <f t="shared" si="6"/>
        <v>9.9532295058907608E-3</v>
      </c>
      <c r="I121" s="111">
        <f t="shared" si="7"/>
        <v>3.5568641953662323E-7</v>
      </c>
      <c r="J121" s="111">
        <f>SUM(I121:$I$125)</f>
        <v>4.304450115880171E-7</v>
      </c>
      <c r="K121" s="112">
        <f t="shared" si="10"/>
        <v>0.21018118192082488</v>
      </c>
      <c r="L121" s="112">
        <f t="shared" si="8"/>
        <v>0.66851451525415817</v>
      </c>
    </row>
    <row r="122" spans="3:12" x14ac:dyDescent="0.3">
      <c r="C122" s="109">
        <v>116</v>
      </c>
      <c r="D122" s="110">
        <v>0.88733859999999998</v>
      </c>
      <c r="E122" s="111">
        <f t="shared" si="9"/>
        <v>7.0418140602839473E-6</v>
      </c>
      <c r="F122" s="111">
        <f t="shared" si="11"/>
        <v>6.2484734297126728E-6</v>
      </c>
      <c r="G122" s="111">
        <f>0.5+(SUM($E123:E$124)/E122)</f>
        <v>0.61484715508754006</v>
      </c>
      <c r="H122" s="111">
        <f t="shared" si="6"/>
        <v>9.5621380592667508E-3</v>
      </c>
      <c r="I122" s="111">
        <f t="shared" si="7"/>
        <v>6.7334798232120865E-8</v>
      </c>
      <c r="J122" s="111">
        <f>SUM(I122:$I$125)</f>
        <v>7.4758592051393847E-8</v>
      </c>
      <c r="K122" s="112">
        <f t="shared" si="10"/>
        <v>0.11025196501935298</v>
      </c>
      <c r="L122" s="112">
        <f t="shared" si="8"/>
        <v>0.56858529835268634</v>
      </c>
    </row>
    <row r="123" spans="3:12" x14ac:dyDescent="0.3">
      <c r="C123" s="109">
        <v>117</v>
      </c>
      <c r="D123" s="110">
        <v>0.98059890000000005</v>
      </c>
      <c r="E123" s="111">
        <f t="shared" si="9"/>
        <v>7.9334063057127448E-7</v>
      </c>
      <c r="F123" s="111">
        <f t="shared" si="11"/>
        <v>7.7794894966349817E-7</v>
      </c>
      <c r="G123" s="111">
        <f>0.5+(SUM($E124:E$125)/E123)</f>
        <v>0.51940109999999995</v>
      </c>
      <c r="H123" s="111">
        <f t="shared" si="6"/>
        <v>9.1864137374068119E-3</v>
      </c>
      <c r="I123" s="111">
        <f t="shared" si="7"/>
        <v>7.2879552671229384E-9</v>
      </c>
      <c r="J123" s="111">
        <f>SUM(I123:$I$125)</f>
        <v>7.4237938192729803E-9</v>
      </c>
      <c r="K123" s="112">
        <f t="shared" si="10"/>
        <v>1.8638774137765345E-2</v>
      </c>
      <c r="L123" s="112">
        <f t="shared" si="8"/>
        <v>0.47697210747109864</v>
      </c>
    </row>
    <row r="124" spans="3:12" x14ac:dyDescent="0.3">
      <c r="C124" s="109">
        <v>118</v>
      </c>
      <c r="D124" s="110">
        <v>1</v>
      </c>
      <c r="E124" s="111">
        <f t="shared" si="9"/>
        <v>1.5391680907776314E-8</v>
      </c>
      <c r="F124" s="111">
        <f t="shared" si="11"/>
        <v>1.5391680907776314E-8</v>
      </c>
      <c r="G124" s="111">
        <f>0.5+(SUM($E125:E$125)/E124)</f>
        <v>0.5</v>
      </c>
      <c r="H124" s="111">
        <f t="shared" si="6"/>
        <v>8.8254527211132777E-3</v>
      </c>
      <c r="I124" s="111">
        <f t="shared" si="7"/>
        <v>1.3583855215004176E-10</v>
      </c>
      <c r="J124" s="111">
        <f>SUM(I124:$I$125)</f>
        <v>1.3583855215004176E-10</v>
      </c>
      <c r="K124" s="112">
        <f t="shared" si="10"/>
        <v>0</v>
      </c>
      <c r="L124" s="112">
        <f t="shared" si="8"/>
        <v>0.45833333333333331</v>
      </c>
    </row>
    <row r="125" spans="3:12" x14ac:dyDescent="0.3">
      <c r="C125" s="109">
        <v>119</v>
      </c>
      <c r="D125" s="110">
        <v>1</v>
      </c>
      <c r="E125" s="113"/>
      <c r="F125" s="113"/>
      <c r="G125" s="113"/>
      <c r="H125" s="113"/>
      <c r="I125" s="113"/>
      <c r="J125" s="113"/>
      <c r="K125" s="113"/>
      <c r="L125" s="113"/>
    </row>
  </sheetData>
  <sheetProtection algorithmName="SHA-512" hashValue="66F6yLI9bdcekGfCjeo4iHu9Ubr7AW9PtZRF8DcAIZ7wu1944ZsQA8VsAWqpcD2FQFOKpL6UNm8Nk8nd0/RRdQ==" saltValue="Ljeh6RP7rVSi61dZKZAQXQ==" spinCount="100000" sheet="1" objects="1" scenarios="1"/>
  <mergeCells count="1">
    <mergeCell ref="J2:K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4F146-BED4-44D7-8015-BA2138905F06}">
  <dimension ref="B2:M186"/>
  <sheetViews>
    <sheetView showGridLines="0" workbookViewId="0"/>
  </sheetViews>
  <sheetFormatPr defaultRowHeight="15" x14ac:dyDescent="0.25"/>
  <cols>
    <col min="1" max="1" width="4.140625" customWidth="1"/>
    <col min="2" max="3" width="10.7109375" customWidth="1"/>
    <col min="5" max="6" width="12" customWidth="1"/>
    <col min="8" max="8" width="25.28515625" bestFit="1" customWidth="1"/>
    <col min="10" max="10" width="15" customWidth="1"/>
    <col min="12" max="13" width="15" customWidth="1"/>
  </cols>
  <sheetData>
    <row r="2" spans="2:13" x14ac:dyDescent="0.25">
      <c r="B2" s="139" t="s">
        <v>33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4" spans="2:13" x14ac:dyDescent="0.25">
      <c r="B4" t="s">
        <v>27</v>
      </c>
    </row>
    <row r="5" spans="2:13" x14ac:dyDescent="0.25">
      <c r="B5" s="3" t="s">
        <v>31</v>
      </c>
      <c r="C5" s="3" t="s">
        <v>26</v>
      </c>
      <c r="E5" s="138" t="s">
        <v>7</v>
      </c>
      <c r="F5" s="138"/>
      <c r="H5" s="14" t="s">
        <v>30</v>
      </c>
      <c r="J5" s="3" t="s">
        <v>32</v>
      </c>
      <c r="L5" s="3" t="s">
        <v>122</v>
      </c>
      <c r="M5" s="3" t="s">
        <v>123</v>
      </c>
    </row>
    <row r="6" spans="2:13" x14ac:dyDescent="0.25">
      <c r="B6" s="4">
        <v>55</v>
      </c>
      <c r="C6" s="6">
        <v>0.8</v>
      </c>
      <c r="E6" s="4" t="s">
        <v>6</v>
      </c>
      <c r="F6" s="4" t="s">
        <v>29</v>
      </c>
      <c r="H6" s="4">
        <v>55</v>
      </c>
      <c r="J6" s="7">
        <v>0</v>
      </c>
      <c r="L6" s="2">
        <v>60</v>
      </c>
      <c r="M6" s="2">
        <v>5</v>
      </c>
    </row>
    <row r="7" spans="2:13" x14ac:dyDescent="0.25">
      <c r="B7" s="4">
        <v>56</v>
      </c>
      <c r="C7" s="5">
        <f>MIN(C6+(0.34%*12),100%)</f>
        <v>0.84079999999999999</v>
      </c>
      <c r="E7" s="4" t="s">
        <v>8</v>
      </c>
      <c r="F7" s="4" t="s">
        <v>28</v>
      </c>
      <c r="H7" s="4">
        <v>56</v>
      </c>
      <c r="J7" s="7">
        <v>0.01</v>
      </c>
      <c r="L7" s="2">
        <v>61</v>
      </c>
      <c r="M7" s="2">
        <v>6</v>
      </c>
    </row>
    <row r="8" spans="2:13" x14ac:dyDescent="0.25">
      <c r="B8" s="4">
        <v>57</v>
      </c>
      <c r="C8" s="5">
        <f t="shared" ref="C8:C21" si="0">MIN(C7+(0.34%*12),100%)</f>
        <v>0.88159999999999994</v>
      </c>
      <c r="H8" s="4">
        <v>57</v>
      </c>
      <c r="J8" s="7">
        <v>0.02</v>
      </c>
      <c r="L8" s="2">
        <v>62</v>
      </c>
      <c r="M8" s="2">
        <v>7</v>
      </c>
    </row>
    <row r="9" spans="2:13" x14ac:dyDescent="0.25">
      <c r="B9" s="4">
        <v>58</v>
      </c>
      <c r="C9" s="5">
        <f t="shared" si="0"/>
        <v>0.92239999999999989</v>
      </c>
      <c r="E9" s="3" t="s">
        <v>132</v>
      </c>
      <c r="F9" s="3" t="s">
        <v>59</v>
      </c>
      <c r="H9" s="4">
        <v>58</v>
      </c>
      <c r="J9" s="7">
        <v>0.03</v>
      </c>
      <c r="L9" s="2">
        <v>63</v>
      </c>
      <c r="M9" s="2">
        <v>8</v>
      </c>
    </row>
    <row r="10" spans="2:13" x14ac:dyDescent="0.25">
      <c r="B10" s="4">
        <v>59</v>
      </c>
      <c r="C10" s="5">
        <f t="shared" si="0"/>
        <v>0.96319999999999983</v>
      </c>
      <c r="E10" s="12">
        <v>1E-3</v>
      </c>
      <c r="F10" s="12">
        <v>4.0000000000000001E-3</v>
      </c>
      <c r="H10" s="4">
        <v>59</v>
      </c>
      <c r="J10" s="7">
        <v>0.04</v>
      </c>
      <c r="L10" s="2">
        <v>64</v>
      </c>
      <c r="M10" s="2">
        <v>9</v>
      </c>
    </row>
    <row r="11" spans="2:13" x14ac:dyDescent="0.25">
      <c r="B11" s="4">
        <v>60</v>
      </c>
      <c r="C11" s="5">
        <f t="shared" si="0"/>
        <v>1</v>
      </c>
      <c r="E11" s="12">
        <v>2E-3</v>
      </c>
      <c r="F11" s="12">
        <v>5.0000000000000001E-3</v>
      </c>
      <c r="H11" s="4">
        <v>60</v>
      </c>
      <c r="J11" s="7">
        <v>0.05</v>
      </c>
      <c r="L11" s="2">
        <v>65</v>
      </c>
      <c r="M11" s="2">
        <v>10</v>
      </c>
    </row>
    <row r="12" spans="2:13" x14ac:dyDescent="0.25">
      <c r="B12" s="4">
        <v>61</v>
      </c>
      <c r="C12" s="5">
        <f t="shared" si="0"/>
        <v>1</v>
      </c>
      <c r="E12" s="12">
        <v>3.0000000000000001E-3</v>
      </c>
      <c r="F12" s="12">
        <v>6.0000000000000001E-3</v>
      </c>
      <c r="H12" s="4">
        <v>61</v>
      </c>
      <c r="J12" s="7">
        <v>0.06</v>
      </c>
      <c r="L12" s="2">
        <v>66</v>
      </c>
      <c r="M12" s="2">
        <v>11</v>
      </c>
    </row>
    <row r="13" spans="2:13" x14ac:dyDescent="0.25">
      <c r="B13" s="4">
        <v>62</v>
      </c>
      <c r="C13" s="5">
        <f t="shared" si="0"/>
        <v>1</v>
      </c>
      <c r="E13" s="12">
        <v>4.0000000000000001E-3</v>
      </c>
      <c r="F13" s="12">
        <v>7.0000000000000001E-3</v>
      </c>
      <c r="H13" s="4">
        <v>62</v>
      </c>
      <c r="J13" s="7">
        <v>7.0000000000000007E-2</v>
      </c>
      <c r="L13" s="2">
        <v>67</v>
      </c>
      <c r="M13" s="2">
        <v>12</v>
      </c>
    </row>
    <row r="14" spans="2:13" x14ac:dyDescent="0.25">
      <c r="B14" s="4">
        <v>63</v>
      </c>
      <c r="C14" s="5">
        <f t="shared" si="0"/>
        <v>1</v>
      </c>
      <c r="E14" s="12">
        <v>5.0000000000000001E-3</v>
      </c>
      <c r="F14" s="12">
        <v>8.0000000000000002E-3</v>
      </c>
      <c r="H14" s="4">
        <v>63</v>
      </c>
      <c r="J14" s="7">
        <v>0.08</v>
      </c>
      <c r="L14" s="2">
        <v>68</v>
      </c>
      <c r="M14" s="2">
        <v>13</v>
      </c>
    </row>
    <row r="15" spans="2:13" x14ac:dyDescent="0.25">
      <c r="B15" s="4">
        <v>64</v>
      </c>
      <c r="C15" s="5">
        <f t="shared" si="0"/>
        <v>1</v>
      </c>
      <c r="E15" s="12">
        <v>6.0000000000000001E-3</v>
      </c>
      <c r="F15" s="12">
        <v>8.9999999999999993E-3</v>
      </c>
      <c r="H15" s="4">
        <v>64</v>
      </c>
      <c r="J15" s="7">
        <v>0.09</v>
      </c>
      <c r="L15" s="2">
        <v>69</v>
      </c>
      <c r="M15" s="2">
        <v>14</v>
      </c>
    </row>
    <row r="16" spans="2:13" x14ac:dyDescent="0.25">
      <c r="B16" s="4">
        <v>65</v>
      </c>
      <c r="C16" s="5">
        <f t="shared" si="0"/>
        <v>1</v>
      </c>
      <c r="E16" s="12">
        <v>7.0000000000000001E-3</v>
      </c>
      <c r="F16" s="12">
        <v>0.01</v>
      </c>
      <c r="H16" s="4">
        <v>65</v>
      </c>
      <c r="J16" s="7">
        <v>0.1</v>
      </c>
      <c r="L16" s="2">
        <v>70</v>
      </c>
      <c r="M16" s="2">
        <v>15</v>
      </c>
    </row>
    <row r="17" spans="2:13" x14ac:dyDescent="0.25">
      <c r="B17" s="4">
        <v>66</v>
      </c>
      <c r="C17" s="5">
        <f t="shared" si="0"/>
        <v>1</v>
      </c>
      <c r="E17" s="12">
        <v>8.0000000000000002E-3</v>
      </c>
      <c r="F17" s="12">
        <v>1.0999999999999999E-2</v>
      </c>
      <c r="H17" s="4">
        <v>66</v>
      </c>
      <c r="J17" s="7">
        <v>0.11</v>
      </c>
      <c r="L17" s="2">
        <v>71</v>
      </c>
      <c r="M17" s="2">
        <v>16</v>
      </c>
    </row>
    <row r="18" spans="2:13" x14ac:dyDescent="0.25">
      <c r="B18" s="4">
        <v>67</v>
      </c>
      <c r="C18" s="5">
        <f t="shared" si="0"/>
        <v>1</v>
      </c>
      <c r="E18" s="12">
        <v>8.9999999999999993E-3</v>
      </c>
      <c r="F18" s="12">
        <v>1.2E-2</v>
      </c>
      <c r="H18" s="4">
        <v>67</v>
      </c>
      <c r="J18" s="7">
        <v>0.12</v>
      </c>
      <c r="L18" s="2">
        <v>72</v>
      </c>
      <c r="M18" s="2">
        <v>17</v>
      </c>
    </row>
    <row r="19" spans="2:13" x14ac:dyDescent="0.25">
      <c r="B19" s="4">
        <v>68</v>
      </c>
      <c r="C19" s="5">
        <f t="shared" si="0"/>
        <v>1</v>
      </c>
      <c r="E19" s="12">
        <v>0.01</v>
      </c>
      <c r="F19" s="12">
        <v>1.2999999999999999E-2</v>
      </c>
      <c r="H19" s="4">
        <v>68</v>
      </c>
      <c r="J19" s="7">
        <v>0.13</v>
      </c>
      <c r="L19" s="2">
        <v>73</v>
      </c>
      <c r="M19" s="2">
        <v>18</v>
      </c>
    </row>
    <row r="20" spans="2:13" x14ac:dyDescent="0.25">
      <c r="B20" s="4">
        <v>69</v>
      </c>
      <c r="C20" s="5">
        <f t="shared" si="0"/>
        <v>1</v>
      </c>
      <c r="E20" s="12">
        <v>1.0999999999999999E-2</v>
      </c>
      <c r="F20" s="12">
        <v>1.4E-2</v>
      </c>
      <c r="H20" s="4">
        <v>69</v>
      </c>
      <c r="J20" s="7">
        <v>0.14000000000000001</v>
      </c>
      <c r="L20" s="2">
        <v>74</v>
      </c>
      <c r="M20" s="2">
        <v>19</v>
      </c>
    </row>
    <row r="21" spans="2:13" x14ac:dyDescent="0.25">
      <c r="B21" s="4">
        <v>70</v>
      </c>
      <c r="C21" s="5">
        <f t="shared" si="0"/>
        <v>1</v>
      </c>
      <c r="E21" s="12">
        <v>1.2E-2</v>
      </c>
      <c r="F21" s="12">
        <v>1.4999999999999999E-2</v>
      </c>
      <c r="H21" s="4">
        <v>70</v>
      </c>
      <c r="J21" s="7">
        <v>0.15</v>
      </c>
      <c r="L21" s="2">
        <v>75</v>
      </c>
      <c r="M21" s="2">
        <v>20</v>
      </c>
    </row>
    <row r="22" spans="2:13" x14ac:dyDescent="0.25">
      <c r="B22" s="4">
        <v>71</v>
      </c>
      <c r="C22" s="5">
        <f t="shared" ref="C22:C35" si="1">MIN(C21+(0.34%*12),100%)</f>
        <v>1</v>
      </c>
      <c r="E22" s="12">
        <v>1.2999999999999999E-2</v>
      </c>
      <c r="F22" s="12">
        <v>1.6E-2</v>
      </c>
      <c r="H22" s="4">
        <v>71</v>
      </c>
      <c r="J22" s="7">
        <v>0.16</v>
      </c>
      <c r="L22" s="2">
        <v>76</v>
      </c>
      <c r="M22" s="2">
        <v>21</v>
      </c>
    </row>
    <row r="23" spans="2:13" x14ac:dyDescent="0.25">
      <c r="B23" s="4">
        <v>72</v>
      </c>
      <c r="C23" s="5">
        <f t="shared" si="1"/>
        <v>1</v>
      </c>
      <c r="E23" s="12">
        <v>1.4E-2</v>
      </c>
      <c r="H23" s="4">
        <v>72</v>
      </c>
      <c r="J23" s="7">
        <v>0.17</v>
      </c>
      <c r="L23" s="2">
        <v>77</v>
      </c>
      <c r="M23" s="2">
        <v>22</v>
      </c>
    </row>
    <row r="24" spans="2:13" x14ac:dyDescent="0.25">
      <c r="B24" s="4">
        <v>73</v>
      </c>
      <c r="C24" s="5">
        <f t="shared" si="1"/>
        <v>1</v>
      </c>
      <c r="E24" s="12">
        <v>1.4999999999999999E-2</v>
      </c>
      <c r="H24" s="4">
        <v>73</v>
      </c>
      <c r="J24" s="7">
        <v>0.18</v>
      </c>
      <c r="L24" s="2">
        <v>78</v>
      </c>
      <c r="M24" s="2">
        <v>23</v>
      </c>
    </row>
    <row r="25" spans="2:13" x14ac:dyDescent="0.25">
      <c r="B25" s="4">
        <v>74</v>
      </c>
      <c r="C25" s="5">
        <f t="shared" si="1"/>
        <v>1</v>
      </c>
      <c r="E25" s="12">
        <v>1.6E-2</v>
      </c>
      <c r="H25" s="4">
        <v>74</v>
      </c>
      <c r="J25" s="7">
        <v>0.19</v>
      </c>
      <c r="L25" s="2">
        <v>79</v>
      </c>
      <c r="M25" s="2">
        <v>24</v>
      </c>
    </row>
    <row r="26" spans="2:13" x14ac:dyDescent="0.25">
      <c r="B26" s="4">
        <v>75</v>
      </c>
      <c r="C26" s="5">
        <f t="shared" si="1"/>
        <v>1</v>
      </c>
      <c r="E26" s="12">
        <v>1.7000000000000001E-2</v>
      </c>
      <c r="H26" s="4">
        <v>75</v>
      </c>
      <c r="J26" s="7">
        <v>0.2</v>
      </c>
      <c r="L26" s="2">
        <v>80</v>
      </c>
      <c r="M26" s="2">
        <v>25</v>
      </c>
    </row>
    <row r="27" spans="2:13" x14ac:dyDescent="0.25">
      <c r="B27" s="4">
        <v>76</v>
      </c>
      <c r="C27" s="5">
        <f t="shared" si="1"/>
        <v>1</v>
      </c>
      <c r="E27" s="12">
        <v>1.7999999999999999E-2</v>
      </c>
      <c r="H27" s="4">
        <v>76</v>
      </c>
      <c r="J27" s="7">
        <v>0.21</v>
      </c>
      <c r="L27" s="2">
        <v>81</v>
      </c>
    </row>
    <row r="28" spans="2:13" x14ac:dyDescent="0.25">
      <c r="B28" s="4">
        <v>77</v>
      </c>
      <c r="C28" s="5">
        <f t="shared" si="1"/>
        <v>1</v>
      </c>
      <c r="E28" s="12">
        <v>1.9E-2</v>
      </c>
      <c r="H28" s="4">
        <v>77</v>
      </c>
      <c r="J28" s="7">
        <v>0.22</v>
      </c>
      <c r="L28" s="2">
        <v>82</v>
      </c>
    </row>
    <row r="29" spans="2:13" x14ac:dyDescent="0.25">
      <c r="B29" s="4">
        <v>78</v>
      </c>
      <c r="C29" s="5">
        <f t="shared" si="1"/>
        <v>1</v>
      </c>
      <c r="E29" s="12">
        <v>0.02</v>
      </c>
      <c r="H29" s="4">
        <v>78</v>
      </c>
      <c r="J29" s="7">
        <v>0.23</v>
      </c>
      <c r="L29" s="2">
        <v>83</v>
      </c>
    </row>
    <row r="30" spans="2:13" x14ac:dyDescent="0.25">
      <c r="B30" s="4">
        <v>79</v>
      </c>
      <c r="C30" s="5">
        <f t="shared" si="1"/>
        <v>1</v>
      </c>
      <c r="E30" s="12">
        <v>2.1000000000000001E-2</v>
      </c>
      <c r="H30" s="4">
        <v>79</v>
      </c>
      <c r="J30" s="7">
        <v>0.24</v>
      </c>
      <c r="L30" s="2">
        <v>84</v>
      </c>
    </row>
    <row r="31" spans="2:13" x14ac:dyDescent="0.25">
      <c r="B31" s="4">
        <v>80</v>
      </c>
      <c r="C31" s="5">
        <f t="shared" si="1"/>
        <v>1</v>
      </c>
      <c r="E31" s="12">
        <v>2.1999999999999999E-2</v>
      </c>
      <c r="H31" s="4">
        <v>80</v>
      </c>
      <c r="J31" s="7">
        <v>0.25</v>
      </c>
      <c r="L31" s="2">
        <v>85</v>
      </c>
    </row>
    <row r="32" spans="2:13" x14ac:dyDescent="0.25">
      <c r="B32" s="4">
        <v>81</v>
      </c>
      <c r="C32" s="5">
        <f t="shared" si="1"/>
        <v>1</v>
      </c>
      <c r="E32" s="12">
        <v>2.3E-2</v>
      </c>
      <c r="H32" s="4">
        <v>81</v>
      </c>
      <c r="L32" s="2">
        <v>86</v>
      </c>
    </row>
    <row r="33" spans="2:12" x14ac:dyDescent="0.25">
      <c r="B33" s="4">
        <v>82</v>
      </c>
      <c r="C33" s="5">
        <f t="shared" si="1"/>
        <v>1</v>
      </c>
      <c r="E33" s="12">
        <v>2.4E-2</v>
      </c>
      <c r="H33" s="4">
        <v>82</v>
      </c>
      <c r="L33" s="2">
        <v>87</v>
      </c>
    </row>
    <row r="34" spans="2:12" x14ac:dyDescent="0.25">
      <c r="B34" s="4">
        <v>83</v>
      </c>
      <c r="C34" s="5">
        <f t="shared" si="1"/>
        <v>1</v>
      </c>
      <c r="E34" s="12">
        <v>2.5000000000000001E-2</v>
      </c>
      <c r="H34" s="4">
        <v>83</v>
      </c>
      <c r="L34" s="2">
        <v>88</v>
      </c>
    </row>
    <row r="35" spans="2:12" x14ac:dyDescent="0.25">
      <c r="B35" s="4">
        <v>84</v>
      </c>
      <c r="C35" s="5">
        <f t="shared" si="1"/>
        <v>1</v>
      </c>
      <c r="H35" s="4">
        <v>84</v>
      </c>
      <c r="L35" s="2">
        <v>89</v>
      </c>
    </row>
    <row r="36" spans="2:12" x14ac:dyDescent="0.25">
      <c r="B36" s="4">
        <v>85</v>
      </c>
      <c r="C36" s="5">
        <f t="shared" ref="C36:C46" si="2">MIN(C35+(0.34%*12),100%)</f>
        <v>1</v>
      </c>
      <c r="H36" s="4">
        <v>85</v>
      </c>
      <c r="L36" s="2">
        <v>90</v>
      </c>
    </row>
    <row r="37" spans="2:12" x14ac:dyDescent="0.25">
      <c r="B37" s="4">
        <v>86</v>
      </c>
      <c r="C37" s="5">
        <f t="shared" si="2"/>
        <v>1</v>
      </c>
      <c r="H37" s="4">
        <v>86</v>
      </c>
      <c r="L37" s="2">
        <v>91</v>
      </c>
    </row>
    <row r="38" spans="2:12" x14ac:dyDescent="0.25">
      <c r="B38" s="4">
        <v>87</v>
      </c>
      <c r="C38" s="5">
        <f t="shared" si="2"/>
        <v>1</v>
      </c>
      <c r="H38" s="4">
        <v>87</v>
      </c>
      <c r="L38" s="2">
        <v>92</v>
      </c>
    </row>
    <row r="39" spans="2:12" x14ac:dyDescent="0.25">
      <c r="B39" s="4">
        <v>88</v>
      </c>
      <c r="C39" s="5">
        <f t="shared" si="2"/>
        <v>1</v>
      </c>
      <c r="E39" s="21" t="s">
        <v>151</v>
      </c>
      <c r="H39" s="4">
        <v>88</v>
      </c>
      <c r="L39" s="2">
        <v>93</v>
      </c>
    </row>
    <row r="40" spans="2:12" x14ac:dyDescent="0.25">
      <c r="B40" s="4">
        <v>89</v>
      </c>
      <c r="C40" s="5">
        <f t="shared" si="2"/>
        <v>1</v>
      </c>
      <c r="E40" s="4" t="s">
        <v>20</v>
      </c>
      <c r="H40" s="4">
        <v>89</v>
      </c>
      <c r="L40" s="2">
        <v>94</v>
      </c>
    </row>
    <row r="41" spans="2:12" x14ac:dyDescent="0.25">
      <c r="B41" s="4">
        <v>90</v>
      </c>
      <c r="C41" s="5">
        <f t="shared" si="2"/>
        <v>1</v>
      </c>
      <c r="E41" s="4" t="s">
        <v>19</v>
      </c>
      <c r="H41" s="4">
        <v>90</v>
      </c>
      <c r="L41" s="2">
        <v>95</v>
      </c>
    </row>
    <row r="42" spans="2:12" x14ac:dyDescent="0.25">
      <c r="B42" s="4">
        <v>91</v>
      </c>
      <c r="C42" s="5">
        <f t="shared" si="2"/>
        <v>1</v>
      </c>
      <c r="H42" s="4">
        <v>91</v>
      </c>
      <c r="L42" s="2">
        <v>96</v>
      </c>
    </row>
    <row r="43" spans="2:12" x14ac:dyDescent="0.25">
      <c r="B43" s="4">
        <v>92</v>
      </c>
      <c r="C43" s="5">
        <f t="shared" si="2"/>
        <v>1</v>
      </c>
      <c r="H43" s="4">
        <v>92</v>
      </c>
      <c r="L43" s="2">
        <v>97</v>
      </c>
    </row>
    <row r="44" spans="2:12" x14ac:dyDescent="0.25">
      <c r="B44" s="4">
        <v>93</v>
      </c>
      <c r="C44" s="5">
        <f t="shared" si="2"/>
        <v>1</v>
      </c>
      <c r="E44" s="21" t="s">
        <v>127</v>
      </c>
      <c r="H44" s="4">
        <v>93</v>
      </c>
      <c r="L44" s="2">
        <v>98</v>
      </c>
    </row>
    <row r="45" spans="2:12" x14ac:dyDescent="0.25">
      <c r="B45" s="4">
        <v>94</v>
      </c>
      <c r="C45" s="5">
        <f t="shared" si="2"/>
        <v>1</v>
      </c>
      <c r="E45" s="20">
        <v>12</v>
      </c>
      <c r="H45" s="4">
        <v>94</v>
      </c>
      <c r="L45" s="2">
        <v>99</v>
      </c>
    </row>
    <row r="46" spans="2:12" x14ac:dyDescent="0.25">
      <c r="B46" s="4">
        <v>95</v>
      </c>
      <c r="C46" s="5">
        <f t="shared" si="2"/>
        <v>1</v>
      </c>
      <c r="E46" s="20">
        <v>13</v>
      </c>
      <c r="H46" s="4">
        <v>95</v>
      </c>
      <c r="L46" s="2">
        <v>100</v>
      </c>
    </row>
    <row r="47" spans="2:12" x14ac:dyDescent="0.25">
      <c r="L47" s="2">
        <v>101</v>
      </c>
    </row>
    <row r="48" spans="2:12" x14ac:dyDescent="0.25">
      <c r="L48" s="2">
        <v>102</v>
      </c>
    </row>
    <row r="49" spans="12:12" x14ac:dyDescent="0.25">
      <c r="L49" s="2">
        <v>103</v>
      </c>
    </row>
    <row r="50" spans="12:12" x14ac:dyDescent="0.25">
      <c r="L50" s="2">
        <v>104</v>
      </c>
    </row>
    <row r="51" spans="12:12" x14ac:dyDescent="0.25">
      <c r="L51" s="2">
        <v>105</v>
      </c>
    </row>
    <row r="52" spans="12:12" x14ac:dyDescent="0.25">
      <c r="L52" s="2">
        <v>106</v>
      </c>
    </row>
    <row r="53" spans="12:12" x14ac:dyDescent="0.25">
      <c r="L53" s="2">
        <v>107</v>
      </c>
    </row>
    <row r="54" spans="12:12" x14ac:dyDescent="0.25">
      <c r="L54" s="2">
        <v>108</v>
      </c>
    </row>
    <row r="55" spans="12:12" x14ac:dyDescent="0.25">
      <c r="L55" s="2">
        <v>109</v>
      </c>
    </row>
    <row r="56" spans="12:12" x14ac:dyDescent="0.25">
      <c r="L56" s="2">
        <v>110</v>
      </c>
    </row>
    <row r="57" spans="12:12" x14ac:dyDescent="0.25">
      <c r="L57" s="2">
        <v>111</v>
      </c>
    </row>
    <row r="58" spans="12:12" x14ac:dyDescent="0.25">
      <c r="L58" s="2">
        <v>112</v>
      </c>
    </row>
    <row r="59" spans="12:12" x14ac:dyDescent="0.25">
      <c r="L59" s="2">
        <v>113</v>
      </c>
    </row>
    <row r="60" spans="12:12" x14ac:dyDescent="0.25">
      <c r="L60" s="2">
        <v>114</v>
      </c>
    </row>
    <row r="61" spans="12:12" x14ac:dyDescent="0.25">
      <c r="L61" s="2">
        <v>115</v>
      </c>
    </row>
    <row r="62" spans="12:12" x14ac:dyDescent="0.25">
      <c r="L62" s="2">
        <v>116</v>
      </c>
    </row>
    <row r="63" spans="12:12" x14ac:dyDescent="0.25">
      <c r="L63" s="2">
        <v>117</v>
      </c>
    </row>
    <row r="64" spans="12:12" x14ac:dyDescent="0.25">
      <c r="L64" s="2">
        <v>118</v>
      </c>
    </row>
    <row r="65" spans="12:12" x14ac:dyDescent="0.25">
      <c r="L65" s="2">
        <v>119</v>
      </c>
    </row>
    <row r="66" spans="12:12" x14ac:dyDescent="0.25">
      <c r="L66" s="2">
        <v>120</v>
      </c>
    </row>
    <row r="67" spans="12:12" x14ac:dyDescent="0.25">
      <c r="L67" s="2">
        <v>121</v>
      </c>
    </row>
    <row r="68" spans="12:12" x14ac:dyDescent="0.25">
      <c r="L68" s="2">
        <v>122</v>
      </c>
    </row>
    <row r="69" spans="12:12" x14ac:dyDescent="0.25">
      <c r="L69" s="2">
        <v>123</v>
      </c>
    </row>
    <row r="70" spans="12:12" x14ac:dyDescent="0.25">
      <c r="L70" s="2">
        <v>124</v>
      </c>
    </row>
    <row r="71" spans="12:12" x14ac:dyDescent="0.25">
      <c r="L71" s="2">
        <v>125</v>
      </c>
    </row>
    <row r="72" spans="12:12" x14ac:dyDescent="0.25">
      <c r="L72" s="2">
        <v>126</v>
      </c>
    </row>
    <row r="73" spans="12:12" x14ac:dyDescent="0.25">
      <c r="L73" s="2">
        <v>127</v>
      </c>
    </row>
    <row r="74" spans="12:12" x14ac:dyDescent="0.25">
      <c r="L74" s="2">
        <v>128</v>
      </c>
    </row>
    <row r="75" spans="12:12" x14ac:dyDescent="0.25">
      <c r="L75" s="2">
        <v>129</v>
      </c>
    </row>
    <row r="76" spans="12:12" x14ac:dyDescent="0.25">
      <c r="L76" s="2">
        <v>130</v>
      </c>
    </row>
    <row r="77" spans="12:12" x14ac:dyDescent="0.25">
      <c r="L77" s="2">
        <v>131</v>
      </c>
    </row>
    <row r="78" spans="12:12" x14ac:dyDescent="0.25">
      <c r="L78" s="2">
        <v>132</v>
      </c>
    </row>
    <row r="79" spans="12:12" x14ac:dyDescent="0.25">
      <c r="L79" s="2">
        <v>133</v>
      </c>
    </row>
    <row r="80" spans="12:12" x14ac:dyDescent="0.25">
      <c r="L80" s="2">
        <v>134</v>
      </c>
    </row>
    <row r="81" spans="12:12" x14ac:dyDescent="0.25">
      <c r="L81" s="2">
        <v>135</v>
      </c>
    </row>
    <row r="82" spans="12:12" x14ac:dyDescent="0.25">
      <c r="L82" s="2">
        <v>136</v>
      </c>
    </row>
    <row r="83" spans="12:12" x14ac:dyDescent="0.25">
      <c r="L83" s="2">
        <v>137</v>
      </c>
    </row>
    <row r="84" spans="12:12" x14ac:dyDescent="0.25">
      <c r="L84" s="2">
        <v>138</v>
      </c>
    </row>
    <row r="85" spans="12:12" x14ac:dyDescent="0.25">
      <c r="L85" s="2">
        <v>139</v>
      </c>
    </row>
    <row r="86" spans="12:12" x14ac:dyDescent="0.25">
      <c r="L86" s="2">
        <v>140</v>
      </c>
    </row>
    <row r="87" spans="12:12" x14ac:dyDescent="0.25">
      <c r="L87" s="2">
        <v>141</v>
      </c>
    </row>
    <row r="88" spans="12:12" x14ac:dyDescent="0.25">
      <c r="L88" s="2">
        <v>142</v>
      </c>
    </row>
    <row r="89" spans="12:12" x14ac:dyDescent="0.25">
      <c r="L89" s="2">
        <v>143</v>
      </c>
    </row>
    <row r="90" spans="12:12" x14ac:dyDescent="0.25">
      <c r="L90" s="2">
        <v>144</v>
      </c>
    </row>
    <row r="91" spans="12:12" x14ac:dyDescent="0.25">
      <c r="L91" s="2">
        <v>145</v>
      </c>
    </row>
    <row r="92" spans="12:12" x14ac:dyDescent="0.25">
      <c r="L92" s="2">
        <v>146</v>
      </c>
    </row>
    <row r="93" spans="12:12" x14ac:dyDescent="0.25">
      <c r="L93" s="2">
        <v>147</v>
      </c>
    </row>
    <row r="94" spans="12:12" x14ac:dyDescent="0.25">
      <c r="L94" s="2">
        <v>148</v>
      </c>
    </row>
    <row r="95" spans="12:12" x14ac:dyDescent="0.25">
      <c r="L95" s="2">
        <v>149</v>
      </c>
    </row>
    <row r="96" spans="12:12" x14ac:dyDescent="0.25">
      <c r="L96" s="2">
        <v>150</v>
      </c>
    </row>
    <row r="97" spans="12:12" x14ac:dyDescent="0.25">
      <c r="L97" s="2">
        <v>151</v>
      </c>
    </row>
    <row r="98" spans="12:12" x14ac:dyDescent="0.25">
      <c r="L98" s="2">
        <v>152</v>
      </c>
    </row>
    <row r="99" spans="12:12" x14ac:dyDescent="0.25">
      <c r="L99" s="2">
        <v>153</v>
      </c>
    </row>
    <row r="100" spans="12:12" x14ac:dyDescent="0.25">
      <c r="L100" s="2">
        <v>154</v>
      </c>
    </row>
    <row r="101" spans="12:12" x14ac:dyDescent="0.25">
      <c r="L101" s="2">
        <v>155</v>
      </c>
    </row>
    <row r="102" spans="12:12" x14ac:dyDescent="0.25">
      <c r="L102" s="2">
        <v>156</v>
      </c>
    </row>
    <row r="103" spans="12:12" x14ac:dyDescent="0.25">
      <c r="L103" s="2">
        <v>157</v>
      </c>
    </row>
    <row r="104" spans="12:12" x14ac:dyDescent="0.25">
      <c r="L104" s="2">
        <v>158</v>
      </c>
    </row>
    <row r="105" spans="12:12" x14ac:dyDescent="0.25">
      <c r="L105" s="2">
        <v>159</v>
      </c>
    </row>
    <row r="106" spans="12:12" x14ac:dyDescent="0.25">
      <c r="L106" s="2">
        <v>160</v>
      </c>
    </row>
    <row r="107" spans="12:12" x14ac:dyDescent="0.25">
      <c r="L107" s="2">
        <v>161</v>
      </c>
    </row>
    <row r="108" spans="12:12" x14ac:dyDescent="0.25">
      <c r="L108" s="2">
        <v>162</v>
      </c>
    </row>
    <row r="109" spans="12:12" x14ac:dyDescent="0.25">
      <c r="L109" s="2">
        <v>163</v>
      </c>
    </row>
    <row r="110" spans="12:12" x14ac:dyDescent="0.25">
      <c r="L110" s="2">
        <v>164</v>
      </c>
    </row>
    <row r="111" spans="12:12" x14ac:dyDescent="0.25">
      <c r="L111" s="2">
        <v>165</v>
      </c>
    </row>
    <row r="112" spans="12:12" x14ac:dyDescent="0.25">
      <c r="L112" s="2">
        <v>166</v>
      </c>
    </row>
    <row r="113" spans="12:12" x14ac:dyDescent="0.25">
      <c r="L113" s="2">
        <v>167</v>
      </c>
    </row>
    <row r="114" spans="12:12" x14ac:dyDescent="0.25">
      <c r="L114" s="2">
        <v>168</v>
      </c>
    </row>
    <row r="115" spans="12:12" x14ac:dyDescent="0.25">
      <c r="L115" s="2">
        <v>169</v>
      </c>
    </row>
    <row r="116" spans="12:12" x14ac:dyDescent="0.25">
      <c r="L116" s="2">
        <v>170</v>
      </c>
    </row>
    <row r="117" spans="12:12" x14ac:dyDescent="0.25">
      <c r="L117" s="2">
        <v>171</v>
      </c>
    </row>
    <row r="118" spans="12:12" x14ac:dyDescent="0.25">
      <c r="L118" s="2">
        <v>172</v>
      </c>
    </row>
    <row r="119" spans="12:12" x14ac:dyDescent="0.25">
      <c r="L119" s="2">
        <v>173</v>
      </c>
    </row>
    <row r="120" spans="12:12" x14ac:dyDescent="0.25">
      <c r="L120" s="2">
        <v>174</v>
      </c>
    </row>
    <row r="121" spans="12:12" x14ac:dyDescent="0.25">
      <c r="L121" s="2">
        <v>175</v>
      </c>
    </row>
    <row r="122" spans="12:12" x14ac:dyDescent="0.25">
      <c r="L122" s="2">
        <v>176</v>
      </c>
    </row>
    <row r="123" spans="12:12" x14ac:dyDescent="0.25">
      <c r="L123" s="2">
        <v>177</v>
      </c>
    </row>
    <row r="124" spans="12:12" x14ac:dyDescent="0.25">
      <c r="L124" s="2">
        <v>178</v>
      </c>
    </row>
    <row r="125" spans="12:12" x14ac:dyDescent="0.25">
      <c r="L125" s="2">
        <v>179</v>
      </c>
    </row>
    <row r="126" spans="12:12" x14ac:dyDescent="0.25">
      <c r="L126" s="2">
        <v>180</v>
      </c>
    </row>
    <row r="127" spans="12:12" x14ac:dyDescent="0.25">
      <c r="L127" s="2">
        <v>181</v>
      </c>
    </row>
    <row r="128" spans="12:12" x14ac:dyDescent="0.25">
      <c r="L128" s="2">
        <v>182</v>
      </c>
    </row>
    <row r="129" spans="12:12" x14ac:dyDescent="0.25">
      <c r="L129" s="2">
        <v>183</v>
      </c>
    </row>
    <row r="130" spans="12:12" x14ac:dyDescent="0.25">
      <c r="L130" s="2">
        <v>184</v>
      </c>
    </row>
    <row r="131" spans="12:12" x14ac:dyDescent="0.25">
      <c r="L131" s="2">
        <v>185</v>
      </c>
    </row>
    <row r="132" spans="12:12" x14ac:dyDescent="0.25">
      <c r="L132" s="2">
        <v>186</v>
      </c>
    </row>
    <row r="133" spans="12:12" x14ac:dyDescent="0.25">
      <c r="L133" s="2">
        <v>187</v>
      </c>
    </row>
    <row r="134" spans="12:12" x14ac:dyDescent="0.25">
      <c r="L134" s="2">
        <v>188</v>
      </c>
    </row>
    <row r="135" spans="12:12" x14ac:dyDescent="0.25">
      <c r="L135" s="2">
        <v>189</v>
      </c>
    </row>
    <row r="136" spans="12:12" x14ac:dyDescent="0.25">
      <c r="L136" s="2">
        <v>190</v>
      </c>
    </row>
    <row r="137" spans="12:12" x14ac:dyDescent="0.25">
      <c r="L137" s="2">
        <v>191</v>
      </c>
    </row>
    <row r="138" spans="12:12" x14ac:dyDescent="0.25">
      <c r="L138" s="2">
        <v>192</v>
      </c>
    </row>
    <row r="139" spans="12:12" x14ac:dyDescent="0.25">
      <c r="L139" s="2">
        <v>193</v>
      </c>
    </row>
    <row r="140" spans="12:12" x14ac:dyDescent="0.25">
      <c r="L140" s="2">
        <v>194</v>
      </c>
    </row>
    <row r="141" spans="12:12" x14ac:dyDescent="0.25">
      <c r="L141" s="2">
        <v>195</v>
      </c>
    </row>
    <row r="142" spans="12:12" x14ac:dyDescent="0.25">
      <c r="L142" s="2">
        <v>196</v>
      </c>
    </row>
    <row r="143" spans="12:12" x14ac:dyDescent="0.25">
      <c r="L143" s="2">
        <v>197</v>
      </c>
    </row>
    <row r="144" spans="12:12" x14ac:dyDescent="0.25">
      <c r="L144" s="2">
        <v>198</v>
      </c>
    </row>
    <row r="145" spans="12:12" x14ac:dyDescent="0.25">
      <c r="L145" s="2">
        <v>199</v>
      </c>
    </row>
    <row r="146" spans="12:12" x14ac:dyDescent="0.25">
      <c r="L146" s="2">
        <v>200</v>
      </c>
    </row>
    <row r="147" spans="12:12" x14ac:dyDescent="0.25">
      <c r="L147" s="2">
        <v>201</v>
      </c>
    </row>
    <row r="148" spans="12:12" x14ac:dyDescent="0.25">
      <c r="L148" s="2">
        <v>202</v>
      </c>
    </row>
    <row r="149" spans="12:12" x14ac:dyDescent="0.25">
      <c r="L149" s="2">
        <v>203</v>
      </c>
    </row>
    <row r="150" spans="12:12" x14ac:dyDescent="0.25">
      <c r="L150" s="2">
        <v>204</v>
      </c>
    </row>
    <row r="151" spans="12:12" x14ac:dyDescent="0.25">
      <c r="L151" s="2">
        <v>205</v>
      </c>
    </row>
    <row r="152" spans="12:12" x14ac:dyDescent="0.25">
      <c r="L152" s="2">
        <v>206</v>
      </c>
    </row>
    <row r="153" spans="12:12" x14ac:dyDescent="0.25">
      <c r="L153" s="2">
        <v>207</v>
      </c>
    </row>
    <row r="154" spans="12:12" x14ac:dyDescent="0.25">
      <c r="L154" s="2">
        <v>208</v>
      </c>
    </row>
    <row r="155" spans="12:12" x14ac:dyDescent="0.25">
      <c r="L155" s="2">
        <v>209</v>
      </c>
    </row>
    <row r="156" spans="12:12" x14ac:dyDescent="0.25">
      <c r="L156" s="2">
        <v>210</v>
      </c>
    </row>
    <row r="157" spans="12:12" x14ac:dyDescent="0.25">
      <c r="L157" s="2">
        <v>211</v>
      </c>
    </row>
    <row r="158" spans="12:12" x14ac:dyDescent="0.25">
      <c r="L158" s="2">
        <v>212</v>
      </c>
    </row>
    <row r="159" spans="12:12" x14ac:dyDescent="0.25">
      <c r="L159" s="2">
        <v>213</v>
      </c>
    </row>
    <row r="160" spans="12:12" x14ac:dyDescent="0.25">
      <c r="L160" s="2">
        <v>214</v>
      </c>
    </row>
    <row r="161" spans="12:12" x14ac:dyDescent="0.25">
      <c r="L161" s="2">
        <v>215</v>
      </c>
    </row>
    <row r="162" spans="12:12" x14ac:dyDescent="0.25">
      <c r="L162" s="2">
        <v>216</v>
      </c>
    </row>
    <row r="163" spans="12:12" x14ac:dyDescent="0.25">
      <c r="L163" s="2">
        <v>217</v>
      </c>
    </row>
    <row r="164" spans="12:12" x14ac:dyDescent="0.25">
      <c r="L164" s="2">
        <v>218</v>
      </c>
    </row>
    <row r="165" spans="12:12" x14ac:dyDescent="0.25">
      <c r="L165" s="2">
        <v>219</v>
      </c>
    </row>
    <row r="166" spans="12:12" x14ac:dyDescent="0.25">
      <c r="L166" s="2">
        <v>220</v>
      </c>
    </row>
    <row r="167" spans="12:12" x14ac:dyDescent="0.25">
      <c r="L167" s="2">
        <v>221</v>
      </c>
    </row>
    <row r="168" spans="12:12" x14ac:dyDescent="0.25">
      <c r="L168" s="2">
        <v>222</v>
      </c>
    </row>
    <row r="169" spans="12:12" x14ac:dyDescent="0.25">
      <c r="L169" s="2">
        <v>223</v>
      </c>
    </row>
    <row r="170" spans="12:12" x14ac:dyDescent="0.25">
      <c r="L170" s="2">
        <v>224</v>
      </c>
    </row>
    <row r="171" spans="12:12" x14ac:dyDescent="0.25">
      <c r="L171" s="2">
        <v>225</v>
      </c>
    </row>
    <row r="172" spans="12:12" x14ac:dyDescent="0.25">
      <c r="L172" s="2">
        <v>226</v>
      </c>
    </row>
    <row r="173" spans="12:12" x14ac:dyDescent="0.25">
      <c r="L173" s="2">
        <v>227</v>
      </c>
    </row>
    <row r="174" spans="12:12" x14ac:dyDescent="0.25">
      <c r="L174" s="2">
        <v>228</v>
      </c>
    </row>
    <row r="175" spans="12:12" x14ac:dyDescent="0.25">
      <c r="L175" s="2">
        <v>229</v>
      </c>
    </row>
    <row r="176" spans="12:12" x14ac:dyDescent="0.25">
      <c r="L176" s="2">
        <v>230</v>
      </c>
    </row>
    <row r="177" spans="12:12" x14ac:dyDescent="0.25">
      <c r="L177" s="2">
        <v>231</v>
      </c>
    </row>
    <row r="178" spans="12:12" x14ac:dyDescent="0.25">
      <c r="L178" s="2">
        <v>232</v>
      </c>
    </row>
    <row r="179" spans="12:12" x14ac:dyDescent="0.25">
      <c r="L179" s="2">
        <v>233</v>
      </c>
    </row>
    <row r="180" spans="12:12" x14ac:dyDescent="0.25">
      <c r="L180" s="2">
        <v>234</v>
      </c>
    </row>
    <row r="181" spans="12:12" x14ac:dyDescent="0.25">
      <c r="L181" s="2">
        <v>235</v>
      </c>
    </row>
    <row r="182" spans="12:12" x14ac:dyDescent="0.25">
      <c r="L182" s="2">
        <v>236</v>
      </c>
    </row>
    <row r="183" spans="12:12" x14ac:dyDescent="0.25">
      <c r="L183" s="2">
        <v>237</v>
      </c>
    </row>
    <row r="184" spans="12:12" x14ac:dyDescent="0.25">
      <c r="L184" s="2">
        <v>238</v>
      </c>
    </row>
    <row r="185" spans="12:12" x14ac:dyDescent="0.25">
      <c r="L185" s="2">
        <v>239</v>
      </c>
    </row>
    <row r="186" spans="12:12" x14ac:dyDescent="0.25">
      <c r="L186" s="2">
        <v>240</v>
      </c>
    </row>
  </sheetData>
  <sheetProtection algorithmName="SHA-512" hashValue="OJ6VMxhsmjKTwJTw8jUClyrE0rcyY2KWWWXTgVO3KTcsrzq2Vyw/b+NEEvHb9IpsRUXSHieReFRbbBXmAtUkxw==" saltValue="igHZgRpaZFXAl+2h9UpNuw==" spinCount="100000" sheet="1" objects="1" scenarios="1"/>
  <mergeCells count="2">
    <mergeCell ref="E5:F5"/>
    <mergeCell ref="B2:M2"/>
  </mergeCells>
  <phoneticPr fontId="20" type="noConversion"/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C8E59-FFF7-4A62-9343-7F1E6BAD8ACA}">
  <dimension ref="A1"/>
  <sheetViews>
    <sheetView showGridLines="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B62-1EF9-4682-9F9F-59CD0C501F73}">
  <sheetPr>
    <tabColor rgb="FF463C6E"/>
  </sheetPr>
  <dimension ref="B2:O195"/>
  <sheetViews>
    <sheetView showGridLines="0" zoomScaleNormal="100" workbookViewId="0">
      <selection activeCell="E7" sqref="E7"/>
    </sheetView>
  </sheetViews>
  <sheetFormatPr defaultColWidth="8.85546875" defaultRowHeight="15" x14ac:dyDescent="0.25"/>
  <cols>
    <col min="1" max="1" width="2.140625" style="23" customWidth="1"/>
    <col min="2" max="4" width="44" style="23" customWidth="1"/>
    <col min="5" max="6" width="28.5703125" style="23" customWidth="1"/>
    <col min="7" max="7" width="30.5703125" style="23" customWidth="1"/>
    <col min="8" max="9" width="8.85546875" style="23"/>
    <col min="12" max="12" width="13.7109375" customWidth="1"/>
    <col min="13" max="13" width="14.28515625" customWidth="1"/>
    <col min="14" max="15" width="11.28515625" customWidth="1"/>
    <col min="16" max="16384" width="8.85546875" style="23"/>
  </cols>
  <sheetData>
    <row r="2" spans="2:15" ht="19.5" x14ac:dyDescent="0.25">
      <c r="B2" s="146" t="s">
        <v>23</v>
      </c>
      <c r="C2" s="146"/>
      <c r="D2" s="146"/>
      <c r="E2" s="146"/>
      <c r="F2" s="146"/>
    </row>
    <row r="3" spans="2:15" ht="3.75" customHeight="1" x14ac:dyDescent="0.25"/>
    <row r="4" spans="2:15" x14ac:dyDescent="0.25">
      <c r="B4" s="24"/>
      <c r="C4" s="23" t="s">
        <v>0</v>
      </c>
      <c r="E4" s="25" t="s">
        <v>68</v>
      </c>
      <c r="F4" s="26">
        <f>'Simulador - Prazo da Renda %'!F4</f>
        <v>46022</v>
      </c>
    </row>
    <row r="5" spans="2:15" x14ac:dyDescent="0.25">
      <c r="B5" s="27"/>
      <c r="C5" s="23" t="s">
        <v>1</v>
      </c>
      <c r="E5" s="28" t="str">
        <f ca="1">IF(TODAY()&gt;F4,"Atualizar Simulador. Entre em contato com a Lumens Atuarial","")</f>
        <v/>
      </c>
    </row>
    <row r="8" spans="2:15" ht="21" customHeight="1" x14ac:dyDescent="0.25">
      <c r="B8" s="146" t="s">
        <v>2</v>
      </c>
      <c r="C8" s="146"/>
      <c r="D8" s="146"/>
      <c r="E8" s="146"/>
    </row>
    <row r="9" spans="2:15" s="30" customFormat="1" ht="11.45" customHeight="1" x14ac:dyDescent="0.25">
      <c r="B9" s="29"/>
      <c r="C9" s="29"/>
      <c r="D9" s="29"/>
      <c r="E9" s="29"/>
      <c r="G9" s="23"/>
      <c r="I9" s="23"/>
      <c r="J9"/>
      <c r="K9"/>
      <c r="L9"/>
      <c r="M9"/>
      <c r="N9"/>
      <c r="O9"/>
    </row>
    <row r="10" spans="2:15" x14ac:dyDescent="0.25">
      <c r="B10" s="23" t="s">
        <v>3</v>
      </c>
      <c r="C10" s="8" t="s">
        <v>24</v>
      </c>
      <c r="E10" s="31"/>
      <c r="G10" s="32"/>
    </row>
    <row r="11" spans="2:15" ht="3" customHeight="1" x14ac:dyDescent="0.25">
      <c r="C11" s="31"/>
      <c r="D11" s="31"/>
      <c r="E11" s="31"/>
      <c r="G11" s="33"/>
    </row>
    <row r="12" spans="2:15" ht="16.149999999999999" customHeight="1" x14ac:dyDescent="0.25">
      <c r="B12" s="23" t="s">
        <v>4</v>
      </c>
      <c r="C12" s="147" t="s">
        <v>46</v>
      </c>
      <c r="D12" s="147"/>
      <c r="E12" s="31"/>
      <c r="G12" s="33"/>
    </row>
    <row r="13" spans="2:15" ht="16.149999999999999" customHeight="1" x14ac:dyDescent="0.25">
      <c r="B13" s="23" t="s">
        <v>5</v>
      </c>
      <c r="C13" s="149">
        <v>30359</v>
      </c>
      <c r="D13" s="149"/>
      <c r="E13" s="31"/>
      <c r="G13" s="33"/>
    </row>
    <row r="14" spans="2:15" ht="16.149999999999999" customHeight="1" x14ac:dyDescent="0.25">
      <c r="B14" s="23" t="s">
        <v>7</v>
      </c>
      <c r="C14" s="149" t="s">
        <v>6</v>
      </c>
      <c r="D14" s="149"/>
      <c r="E14" s="31"/>
      <c r="G14" s="33"/>
    </row>
    <row r="15" spans="2:15" ht="16.149999999999999" customHeight="1" x14ac:dyDescent="0.25">
      <c r="B15" s="23" t="s">
        <v>10</v>
      </c>
      <c r="C15" s="150">
        <v>56</v>
      </c>
      <c r="D15" s="150"/>
      <c r="E15" s="34"/>
    </row>
    <row r="16" spans="2:15" ht="3" customHeight="1" x14ac:dyDescent="0.25">
      <c r="E16" s="34"/>
    </row>
    <row r="17" spans="2:5" ht="16.149999999999999" customHeight="1" x14ac:dyDescent="0.25">
      <c r="B17" s="35" t="s">
        <v>47</v>
      </c>
      <c r="C17" s="148">
        <v>100000</v>
      </c>
      <c r="D17" s="148"/>
    </row>
    <row r="18" spans="2:5" ht="16.149999999999999" customHeight="1" x14ac:dyDescent="0.25">
      <c r="B18" s="35" t="s">
        <v>49</v>
      </c>
      <c r="C18" s="148">
        <v>100000</v>
      </c>
      <c r="D18" s="148"/>
    </row>
    <row r="19" spans="2:5" ht="16.149999999999999" customHeight="1" x14ac:dyDescent="0.25">
      <c r="B19" s="35" t="s">
        <v>48</v>
      </c>
      <c r="C19" s="148">
        <v>50000</v>
      </c>
      <c r="D19" s="148"/>
    </row>
    <row r="20" spans="2:5" ht="3" customHeight="1" x14ac:dyDescent="0.25">
      <c r="E20" s="34"/>
    </row>
    <row r="21" spans="2:5" ht="16.149999999999999" customHeight="1" x14ac:dyDescent="0.25">
      <c r="B21" s="35" t="s">
        <v>53</v>
      </c>
      <c r="C21" s="148">
        <v>200</v>
      </c>
      <c r="D21" s="148"/>
      <c r="E21" s="36"/>
    </row>
    <row r="22" spans="2:5" x14ac:dyDescent="0.25">
      <c r="B22" s="35" t="s">
        <v>54</v>
      </c>
      <c r="C22" s="148">
        <v>200</v>
      </c>
      <c r="D22" s="148"/>
    </row>
    <row r="24" spans="2:5" ht="19.5" x14ac:dyDescent="0.25">
      <c r="B24" s="140" t="s">
        <v>12</v>
      </c>
      <c r="C24" s="141"/>
      <c r="D24" s="141"/>
      <c r="E24" s="141"/>
    </row>
    <row r="25" spans="2:5" ht="2.4500000000000002" customHeight="1" x14ac:dyDescent="0.25">
      <c r="E25" s="37"/>
    </row>
    <row r="26" spans="2:5" ht="18.75" customHeight="1" x14ac:dyDescent="0.25">
      <c r="B26" s="23" t="s">
        <v>13</v>
      </c>
      <c r="C26" s="38">
        <f>C13+(C15*365.25)</f>
        <v>50813</v>
      </c>
    </row>
    <row r="27" spans="2:5" ht="18.75" customHeight="1" x14ac:dyDescent="0.25">
      <c r="B27" s="23" t="s">
        <v>14</v>
      </c>
      <c r="C27" s="9">
        <f ca="1">TODAY()</f>
        <v>45947</v>
      </c>
    </row>
    <row r="28" spans="2:5" ht="18.75" customHeight="1" x14ac:dyDescent="0.25">
      <c r="B28" s="23" t="s">
        <v>15</v>
      </c>
      <c r="C28" s="39">
        <f ca="1">INT((C27-C13)/365.25)</f>
        <v>42</v>
      </c>
    </row>
    <row r="29" spans="2:5" ht="18.75" customHeight="1" x14ac:dyDescent="0.25">
      <c r="B29" s="23" t="s">
        <v>16</v>
      </c>
      <c r="C29" s="39">
        <f ca="1">IF(C15&lt;=C28,0,DATEDIF(C27,C26,"m"))</f>
        <v>159</v>
      </c>
      <c r="D29" s="36" t="s">
        <v>17</v>
      </c>
    </row>
    <row r="30" spans="2:5" ht="4.1500000000000004" customHeight="1" x14ac:dyDescent="0.25">
      <c r="E30" s="37"/>
    </row>
    <row r="31" spans="2:5" x14ac:dyDescent="0.25">
      <c r="B31" s="143" t="s">
        <v>18</v>
      </c>
      <c r="C31" s="40" t="s">
        <v>19</v>
      </c>
      <c r="D31" s="41" t="s">
        <v>20</v>
      </c>
    </row>
    <row r="32" spans="2:5" x14ac:dyDescent="0.25">
      <c r="B32" s="143"/>
      <c r="C32" s="1">
        <v>0.06</v>
      </c>
      <c r="D32" s="42">
        <f>(1+C32)^(1/12)-1</f>
        <v>4.8675505653430484E-3</v>
      </c>
    </row>
    <row r="34" spans="2:15" ht="18.75" customHeight="1" x14ac:dyDescent="0.25">
      <c r="B34" s="35" t="s">
        <v>50</v>
      </c>
      <c r="C34" s="43">
        <f ca="1">FV(D32,C29,-C21,-(C17+C19),0)</f>
        <v>372470.2155707464</v>
      </c>
    </row>
    <row r="35" spans="2:15" ht="18.75" customHeight="1" x14ac:dyDescent="0.25">
      <c r="B35" s="35" t="s">
        <v>51</v>
      </c>
      <c r="C35" s="43">
        <f ca="1">FV(D32,C29,-C22,-(C18),0)</f>
        <v>264258.88950455311</v>
      </c>
    </row>
    <row r="36" spans="2:15" ht="18.75" customHeight="1" x14ac:dyDescent="0.25">
      <c r="B36" s="35" t="s">
        <v>77</v>
      </c>
      <c r="C36" s="44">
        <f>VLOOKUP(C15,Fatores!B6:C46,2,FALSE)</f>
        <v>0.84079999999999999</v>
      </c>
    </row>
    <row r="37" spans="2:15" ht="18.75" customHeight="1" x14ac:dyDescent="0.25">
      <c r="B37" s="45" t="s">
        <v>52</v>
      </c>
      <c r="C37" s="46">
        <f ca="1">C34+(C35*C36)</f>
        <v>594659.08986617462</v>
      </c>
    </row>
    <row r="38" spans="2:15" ht="19.5" x14ac:dyDescent="0.25">
      <c r="C38" s="47"/>
      <c r="E38" s="23" t="s">
        <v>11</v>
      </c>
      <c r="G38" s="48"/>
    </row>
    <row r="39" spans="2:15" ht="19.899999999999999" customHeight="1" x14ac:dyDescent="0.25">
      <c r="B39" s="140" t="s">
        <v>56</v>
      </c>
      <c r="C39" s="141"/>
      <c r="D39" s="141"/>
      <c r="E39" s="141"/>
    </row>
    <row r="40" spans="2:15" ht="5.45" customHeight="1" x14ac:dyDescent="0.25"/>
    <row r="41" spans="2:15" x14ac:dyDescent="0.25">
      <c r="B41" s="49"/>
    </row>
    <row r="42" spans="2:15" x14ac:dyDescent="0.25">
      <c r="B42" s="50" t="s">
        <v>60</v>
      </c>
      <c r="C42" s="11">
        <v>0.05</v>
      </c>
      <c r="D42" s="57" t="s">
        <v>131</v>
      </c>
    </row>
    <row r="43" spans="2:15" x14ac:dyDescent="0.25">
      <c r="B43" s="50" t="s">
        <v>57</v>
      </c>
      <c r="C43" s="43">
        <f ca="1">C42*C37</f>
        <v>29732.954493308731</v>
      </c>
    </row>
    <row r="44" spans="2:15" x14ac:dyDescent="0.25">
      <c r="B44" s="50" t="s">
        <v>58</v>
      </c>
      <c r="C44" s="43">
        <f ca="1">C37-C43</f>
        <v>564926.13537286595</v>
      </c>
    </row>
    <row r="45" spans="2:15" x14ac:dyDescent="0.25">
      <c r="B45" s="49"/>
    </row>
    <row r="46" spans="2:15" ht="18" customHeight="1" x14ac:dyDescent="0.25">
      <c r="B46" s="51" t="s">
        <v>25</v>
      </c>
      <c r="C46" s="51" t="s">
        <v>69</v>
      </c>
      <c r="D46" s="51" t="s">
        <v>70</v>
      </c>
    </row>
    <row r="47" spans="2:15" s="53" customFormat="1" ht="18" customHeight="1" x14ac:dyDescent="0.25">
      <c r="B47" s="52" t="str">
        <f>CONCATENATE("Expectativa de Vida: ",ROUND(VLOOKUP(C15,B79:C195,2,FALSE),2)," *")</f>
        <v>Expectativa de Vida: 28,6 *</v>
      </c>
      <c r="C47" s="10">
        <v>240</v>
      </c>
      <c r="D47" s="11">
        <v>5.0000000000000001E-3</v>
      </c>
      <c r="G47" s="117"/>
      <c r="J47"/>
      <c r="K47"/>
      <c r="L47"/>
      <c r="M47"/>
      <c r="N47"/>
      <c r="O47"/>
    </row>
    <row r="48" spans="2:15" ht="18" customHeight="1" x14ac:dyDescent="0.25">
      <c r="B48" s="54">
        <f ca="1">IF(C14="M",C37/(TCM!L2*((12*VLOOKUP(C15,TCM!$C$6:$L$125,10,FALSE))+VLOOKUP(C15,TCM!$C$6:$L$125,9,FALSE))),C37/(TCF!L2*((12*VLOOKUP(C15,TCF!$C$6:$L$125,10,FALSE))+VLOOKUP(C15,TCF!$C$6:$L$125,9,FALSE))))</f>
        <v>2891.1683217705595</v>
      </c>
      <c r="C48" s="54">
        <f ca="1">C44/C47</f>
        <v>2353.8588973869414</v>
      </c>
      <c r="D48" s="54">
        <f ca="1">D47*C44</f>
        <v>2824.6306768643299</v>
      </c>
      <c r="E48" s="55"/>
    </row>
    <row r="49" spans="2:7" ht="13.5" customHeight="1" x14ac:dyDescent="0.25">
      <c r="B49" s="36" t="s">
        <v>55</v>
      </c>
    </row>
    <row r="50" spans="2:7" ht="13.5" customHeight="1" x14ac:dyDescent="0.25">
      <c r="B50" s="56" t="s">
        <v>144</v>
      </c>
    </row>
    <row r="52" spans="2:7" ht="15.75" x14ac:dyDescent="0.25">
      <c r="B52" s="144" t="s">
        <v>72</v>
      </c>
      <c r="C52" s="144"/>
      <c r="D52" s="144"/>
      <c r="E52" s="144"/>
      <c r="F52" s="23" t="s">
        <v>11</v>
      </c>
    </row>
    <row r="53" spans="2:7" ht="3" customHeight="1" x14ac:dyDescent="0.25"/>
    <row r="54" spans="2:7" ht="18" customHeight="1" x14ac:dyDescent="0.25">
      <c r="B54" s="35" t="s">
        <v>9</v>
      </c>
      <c r="C54" s="13">
        <v>5000</v>
      </c>
      <c r="D54" s="57"/>
      <c r="G54" s="23" t="s">
        <v>11</v>
      </c>
    </row>
    <row r="55" spans="2:7" ht="18" customHeight="1" x14ac:dyDescent="0.25"/>
    <row r="56" spans="2:7" ht="18" customHeight="1" x14ac:dyDescent="0.25">
      <c r="B56" s="142" t="s">
        <v>71</v>
      </c>
      <c r="C56" s="51" t="s">
        <v>25</v>
      </c>
      <c r="D56" s="51" t="s">
        <v>69</v>
      </c>
      <c r="E56" s="51" t="s">
        <v>70</v>
      </c>
    </row>
    <row r="57" spans="2:7" ht="18" customHeight="1" x14ac:dyDescent="0.25">
      <c r="B57" s="142"/>
      <c r="C57" s="58" t="str">
        <f>B47</f>
        <v>Expectativa de Vida: 28,6 *</v>
      </c>
      <c r="D57" s="10">
        <v>240</v>
      </c>
      <c r="E57" s="11">
        <v>5.0000000000000001E-3</v>
      </c>
      <c r="G57" s="23" t="s">
        <v>11</v>
      </c>
    </row>
    <row r="58" spans="2:7" ht="18" customHeight="1" x14ac:dyDescent="0.25">
      <c r="B58" s="59" t="s">
        <v>73</v>
      </c>
      <c r="C58" s="43">
        <f ca="1">IF(C29=0,"",C54*IF(C14="M",(TCM!L2*((12*VLOOKUP(C15,TCM!$C$6:$L$125,10,FALSE))+VLOOKUP(C15,TCM!$C$6:$L$125,9,FALSE))),(TCF!L2*((12*VLOOKUP(C15,TCF!$C$6:$L$125,10,FALSE))+VLOOKUP(C15,TCF!$C$6:$L$125,9,FALSE)))))</f>
        <v>1028406.2076019215</v>
      </c>
      <c r="D58" s="43">
        <f ca="1">IF(C29=0,"",C54*D57)</f>
        <v>1200000</v>
      </c>
      <c r="E58" s="43">
        <f ca="1">IF(C29=0,"",C54/E57)</f>
        <v>1000000</v>
      </c>
    </row>
    <row r="59" spans="2:7" ht="18" customHeight="1" x14ac:dyDescent="0.25">
      <c r="B59" s="59" t="s">
        <v>74</v>
      </c>
      <c r="C59" s="124">
        <f ca="1">IFERROR(PMT(D32,C29,,-C58+C17+C18+C19,0),"")</f>
        <v>3254.4625178018177</v>
      </c>
      <c r="D59" s="124">
        <f ca="1">IFERROR(PMT(D32,C29,,-D58+C17+C18+C19,0),"")</f>
        <v>3971.8842960369197</v>
      </c>
      <c r="E59" s="124">
        <f ca="1">IFERROR(PMT(D32,C29,,-E58+C17+C18+C19,0),"")</f>
        <v>3135.6981284502008</v>
      </c>
      <c r="F59" s="126" t="s">
        <v>145</v>
      </c>
    </row>
    <row r="60" spans="2:7" ht="3.75" customHeight="1" x14ac:dyDescent="0.25"/>
    <row r="61" spans="2:7" ht="18" customHeight="1" x14ac:dyDescent="0.25">
      <c r="B61" s="23" t="s">
        <v>140</v>
      </c>
      <c r="C61" s="13">
        <v>100000</v>
      </c>
      <c r="D61" s="121"/>
    </row>
    <row r="62" spans="2:7" ht="5.25" customHeight="1" x14ac:dyDescent="0.25">
      <c r="C62" s="60"/>
    </row>
    <row r="63" spans="2:7" ht="23.25" customHeight="1" x14ac:dyDescent="0.25">
      <c r="B63" s="145" t="s">
        <v>141</v>
      </c>
      <c r="C63" s="145"/>
      <c r="D63" s="43">
        <f ca="1">D58+C61</f>
        <v>1300000</v>
      </c>
      <c r="E63" s="43">
        <f ca="1">E58+C61</f>
        <v>1100000</v>
      </c>
    </row>
    <row r="64" spans="2:7" ht="18" customHeight="1" x14ac:dyDescent="0.25">
      <c r="B64" s="145" t="s">
        <v>142</v>
      </c>
      <c r="C64" s="145"/>
      <c r="D64" s="124">
        <f ca="1">IFERROR(PMT($D$32,$C$29,,-D63+C17+C18+C19,0),"")</f>
        <v>4389.9773798302804</v>
      </c>
      <c r="E64" s="124">
        <f ca="1">IFERROR(PMT($D$32,$C$29,,-E63+C17+C18+C19,0),"")</f>
        <v>3553.7912122435596</v>
      </c>
      <c r="F64" s="126" t="s">
        <v>145</v>
      </c>
    </row>
    <row r="65" spans="2:15" ht="5.25" customHeight="1" x14ac:dyDescent="0.25">
      <c r="C65" s="60"/>
    </row>
    <row r="66" spans="2:15" ht="18" customHeight="1" x14ac:dyDescent="0.25">
      <c r="B66" s="61"/>
      <c r="C66" s="61"/>
      <c r="D66" s="61"/>
      <c r="E66" s="61"/>
      <c r="F66" s="61"/>
    </row>
    <row r="67" spans="2:15" ht="4.5" customHeight="1" x14ac:dyDescent="0.25"/>
    <row r="68" spans="2:15" x14ac:dyDescent="0.25">
      <c r="B68" s="23" t="s">
        <v>67</v>
      </c>
      <c r="J68" s="23"/>
      <c r="K68" s="23"/>
      <c r="L68" s="23"/>
      <c r="M68" s="23"/>
      <c r="N68" s="23"/>
      <c r="O68" s="23"/>
    </row>
    <row r="69" spans="2:15" ht="3.75" customHeight="1" x14ac:dyDescent="0.25">
      <c r="J69" s="23"/>
      <c r="K69" s="23"/>
      <c r="L69" s="23"/>
      <c r="M69" s="23"/>
      <c r="N69" s="23"/>
      <c r="O69" s="23"/>
    </row>
    <row r="70" spans="2:15" x14ac:dyDescent="0.25">
      <c r="B70" s="36" t="s">
        <v>61</v>
      </c>
      <c r="C70" s="36"/>
      <c r="D70" s="36"/>
      <c r="E70" s="36"/>
      <c r="F70" s="36"/>
      <c r="J70" s="23"/>
      <c r="K70" s="23"/>
      <c r="L70" s="23"/>
      <c r="M70" s="23"/>
      <c r="N70" s="23"/>
      <c r="O70" s="23"/>
    </row>
    <row r="71" spans="2:15" x14ac:dyDescent="0.25">
      <c r="B71" s="36" t="s">
        <v>62</v>
      </c>
      <c r="C71" s="36"/>
      <c r="D71" s="36"/>
      <c r="E71" s="36"/>
      <c r="F71" s="36"/>
      <c r="J71" s="23"/>
      <c r="K71" s="23"/>
      <c r="L71" s="23"/>
      <c r="M71" s="23"/>
      <c r="N71" s="23"/>
      <c r="O71" s="23"/>
    </row>
    <row r="72" spans="2:15" x14ac:dyDescent="0.25">
      <c r="B72" s="36" t="s">
        <v>63</v>
      </c>
      <c r="C72" s="36"/>
      <c r="D72" s="36"/>
      <c r="E72" s="36"/>
      <c r="F72" s="36"/>
      <c r="J72" s="23"/>
      <c r="K72" s="23"/>
      <c r="L72" s="23"/>
      <c r="M72" s="23"/>
      <c r="N72" s="23"/>
      <c r="O72" s="23"/>
    </row>
    <row r="73" spans="2:15" x14ac:dyDescent="0.25">
      <c r="B73" s="36" t="s">
        <v>64</v>
      </c>
      <c r="C73" s="36"/>
      <c r="D73" s="36"/>
      <c r="E73" s="36"/>
      <c r="F73" s="36"/>
      <c r="J73" s="23"/>
      <c r="K73" s="23"/>
      <c r="L73" s="23"/>
      <c r="M73" s="23"/>
      <c r="N73" s="23"/>
      <c r="O73" s="23"/>
    </row>
    <row r="74" spans="2:15" x14ac:dyDescent="0.25">
      <c r="B74" s="36" t="s">
        <v>65</v>
      </c>
      <c r="C74" s="36"/>
      <c r="D74" s="36"/>
      <c r="E74" s="36"/>
      <c r="F74" s="36"/>
    </row>
    <row r="75" spans="2:15" x14ac:dyDescent="0.25">
      <c r="B75" s="36" t="s">
        <v>66</v>
      </c>
      <c r="C75" s="36"/>
      <c r="D75" s="36"/>
      <c r="E75" s="36"/>
      <c r="F75" s="36"/>
    </row>
    <row r="76" spans="2:15" x14ac:dyDescent="0.25">
      <c r="B76" s="62"/>
      <c r="C76" s="62"/>
      <c r="D76" s="62"/>
      <c r="E76" s="62"/>
      <c r="F76" s="62"/>
    </row>
    <row r="78" spans="2:15" ht="15.75" x14ac:dyDescent="0.25">
      <c r="B78" s="144" t="s">
        <v>76</v>
      </c>
      <c r="C78" s="144"/>
    </row>
    <row r="79" spans="2:15" x14ac:dyDescent="0.25">
      <c r="B79" s="63" t="s">
        <v>21</v>
      </c>
      <c r="C79" s="63" t="s">
        <v>22</v>
      </c>
    </row>
    <row r="80" spans="2:15" x14ac:dyDescent="0.25">
      <c r="B80" s="64">
        <v>0</v>
      </c>
      <c r="C80" s="65">
        <f>IF($C$14="M",TCM!G6,TCF!G6)</f>
        <v>82.385326697514557</v>
      </c>
    </row>
    <row r="81" spans="2:3" x14ac:dyDescent="0.25">
      <c r="B81" s="64">
        <v>1</v>
      </c>
      <c r="C81" s="65">
        <f>IF($C$14="M",TCM!G7,TCF!G7)</f>
        <v>81.412947743493675</v>
      </c>
    </row>
    <row r="82" spans="2:3" x14ac:dyDescent="0.25">
      <c r="B82" s="64">
        <v>2</v>
      </c>
      <c r="C82" s="65">
        <f>IF($C$14="M",TCM!G8,TCF!G8)</f>
        <v>80.425636883356958</v>
      </c>
    </row>
    <row r="83" spans="2:3" x14ac:dyDescent="0.25">
      <c r="B83" s="64">
        <v>3</v>
      </c>
      <c r="C83" s="65">
        <f>IF($C$14="M",TCM!G9,TCF!G9)</f>
        <v>79.433158593580615</v>
      </c>
    </row>
    <row r="84" spans="2:3" x14ac:dyDescent="0.25">
      <c r="B84" s="64">
        <v>4</v>
      </c>
      <c r="C84" s="65">
        <f>IF($C$14="M",TCM!G10,TCF!G10)</f>
        <v>78.438589568542938</v>
      </c>
    </row>
    <row r="85" spans="2:3" x14ac:dyDescent="0.25">
      <c r="B85" s="64">
        <v>5</v>
      </c>
      <c r="C85" s="65">
        <f>IF($C$14="M",TCM!G11,TCF!G11)</f>
        <v>77.443125858467923</v>
      </c>
    </row>
    <row r="86" spans="2:3" x14ac:dyDescent="0.25">
      <c r="B86" s="64">
        <v>6</v>
      </c>
      <c r="C86" s="65">
        <f>IF($C$14="M",TCM!G12,TCF!G12)</f>
        <v>76.447304097080391</v>
      </c>
    </row>
    <row r="87" spans="2:3" x14ac:dyDescent="0.25">
      <c r="B87" s="64">
        <v>7</v>
      </c>
      <c r="C87" s="65">
        <f>IF($C$14="M",TCM!G13,TCF!G13)</f>
        <v>75.451397877425975</v>
      </c>
    </row>
    <row r="88" spans="2:3" x14ac:dyDescent="0.25">
      <c r="B88" s="64">
        <v>8</v>
      </c>
      <c r="C88" s="65">
        <f>IF($C$14="M",TCM!G14,TCF!G14)</f>
        <v>74.455557910890036</v>
      </c>
    </row>
    <row r="89" spans="2:3" x14ac:dyDescent="0.25">
      <c r="B89" s="64">
        <v>9</v>
      </c>
      <c r="C89" s="65">
        <f>IF($C$14="M",TCM!G15,TCF!G15)</f>
        <v>73.459877167716627</v>
      </c>
    </row>
    <row r="90" spans="2:3" x14ac:dyDescent="0.25">
      <c r="B90" s="64">
        <v>10</v>
      </c>
      <c r="C90" s="65">
        <f>IF($C$14="M",TCM!G16,TCF!G16)</f>
        <v>72.464430148157888</v>
      </c>
    </row>
    <row r="91" spans="2:3" x14ac:dyDescent="0.25">
      <c r="B91" s="64">
        <v>11</v>
      </c>
      <c r="C91" s="65">
        <f>IF($C$14="M",TCM!G17,TCF!G17)</f>
        <v>71.469273680276558</v>
      </c>
    </row>
    <row r="92" spans="2:3" x14ac:dyDescent="0.25">
      <c r="B92" s="64">
        <v>12</v>
      </c>
      <c r="C92" s="65">
        <f>IF($C$14="M",TCM!G18,TCF!G18)</f>
        <v>70.474511599232571</v>
      </c>
    </row>
    <row r="93" spans="2:3" x14ac:dyDescent="0.25">
      <c r="B93" s="64">
        <v>13</v>
      </c>
      <c r="C93" s="65">
        <f>IF($C$14="M",TCM!G19,TCF!G19)</f>
        <v>69.480326964403304</v>
      </c>
    </row>
    <row r="94" spans="2:3" x14ac:dyDescent="0.25">
      <c r="B94" s="64">
        <v>14</v>
      </c>
      <c r="C94" s="65">
        <f>IF($C$14="M",TCM!G20,TCF!G20)</f>
        <v>68.487025604589505</v>
      </c>
    </row>
    <row r="95" spans="2:3" x14ac:dyDescent="0.25">
      <c r="B95" s="64">
        <v>15</v>
      </c>
      <c r="C95" s="65">
        <f>IF($C$14="M",TCM!G21,TCF!G21)</f>
        <v>67.495062620991305</v>
      </c>
    </row>
    <row r="96" spans="2:3" x14ac:dyDescent="0.25">
      <c r="B96" s="64">
        <v>16</v>
      </c>
      <c r="C96" s="65">
        <f>IF($C$14="M",TCM!G22,TCF!G22)</f>
        <v>66.50502626839743</v>
      </c>
    </row>
    <row r="97" spans="2:3" x14ac:dyDescent="0.25">
      <c r="B97" s="64">
        <v>17</v>
      </c>
      <c r="C97" s="65">
        <f>IF($C$14="M",TCM!G23,TCF!G23)</f>
        <v>65.517629033779983</v>
      </c>
    </row>
    <row r="98" spans="2:3" x14ac:dyDescent="0.25">
      <c r="B98" s="64">
        <v>18</v>
      </c>
      <c r="C98" s="65">
        <f>IF($C$14="M",TCM!G24,TCF!G24)</f>
        <v>64.535813047107951</v>
      </c>
    </row>
    <row r="99" spans="2:3" x14ac:dyDescent="0.25">
      <c r="B99" s="64">
        <v>19</v>
      </c>
      <c r="C99" s="65">
        <f>IF($C$14="M",TCM!G25,TCF!G25)</f>
        <v>63.55977140161216</v>
      </c>
    </row>
    <row r="100" spans="2:3" x14ac:dyDescent="0.25">
      <c r="B100" s="64">
        <v>20</v>
      </c>
      <c r="C100" s="65">
        <f>IF($C$14="M",TCM!G26,TCF!G26)</f>
        <v>62.590742647177649</v>
      </c>
    </row>
    <row r="101" spans="2:3" x14ac:dyDescent="0.25">
      <c r="B101" s="64">
        <v>21</v>
      </c>
      <c r="C101" s="65">
        <f>IF($C$14="M",TCM!G27,TCF!G27)</f>
        <v>61.628299204046506</v>
      </c>
    </row>
    <row r="102" spans="2:3" x14ac:dyDescent="0.25">
      <c r="B102" s="64">
        <v>22</v>
      </c>
      <c r="C102" s="65">
        <f>IF($C$14="M",TCM!G28,TCF!G28)</f>
        <v>60.671541366638579</v>
      </c>
    </row>
    <row r="103" spans="2:3" x14ac:dyDescent="0.25">
      <c r="B103" s="64">
        <v>23</v>
      </c>
      <c r="C103" s="65">
        <f>IF($C$14="M",TCM!G29,TCF!G29)</f>
        <v>59.717445125057417</v>
      </c>
    </row>
    <row r="104" spans="2:3" x14ac:dyDescent="0.25">
      <c r="B104" s="64">
        <v>24</v>
      </c>
      <c r="C104" s="65">
        <f>IF($C$14="M",TCM!G30,TCF!G30)</f>
        <v>58.763771615329127</v>
      </c>
    </row>
    <row r="105" spans="2:3" x14ac:dyDescent="0.25">
      <c r="B105" s="64">
        <v>25</v>
      </c>
      <c r="C105" s="65">
        <f>IF($C$14="M",TCM!G31,TCF!G31)</f>
        <v>57.808850187409007</v>
      </c>
    </row>
    <row r="106" spans="2:3" x14ac:dyDescent="0.25">
      <c r="B106" s="64">
        <v>26</v>
      </c>
      <c r="C106" s="65">
        <f>IF($C$14="M",TCM!G32,TCF!G32)</f>
        <v>56.852116624190295</v>
      </c>
    </row>
    <row r="107" spans="2:3" x14ac:dyDescent="0.25">
      <c r="B107" s="64">
        <v>27</v>
      </c>
      <c r="C107" s="65">
        <f>IF($C$14="M",TCM!G33,TCF!G33)</f>
        <v>55.893695696026981</v>
      </c>
    </row>
    <row r="108" spans="2:3" x14ac:dyDescent="0.25">
      <c r="B108" s="64">
        <v>28</v>
      </c>
      <c r="C108" s="65">
        <f>IF($C$14="M",TCM!G34,TCF!G34)</f>
        <v>54.934151539820746</v>
      </c>
    </row>
    <row r="109" spans="2:3" x14ac:dyDescent="0.25">
      <c r="B109" s="64">
        <v>29</v>
      </c>
      <c r="C109" s="65">
        <f>IF($C$14="M",TCM!G35,TCF!G35)</f>
        <v>53.973688542965228</v>
      </c>
    </row>
    <row r="110" spans="2:3" x14ac:dyDescent="0.25">
      <c r="B110" s="64">
        <v>30</v>
      </c>
      <c r="C110" s="65">
        <f>IF($C$14="M",TCM!G36,TCF!G36)</f>
        <v>53.012094172953162</v>
      </c>
    </row>
    <row r="111" spans="2:3" x14ac:dyDescent="0.25">
      <c r="B111" s="64">
        <v>31</v>
      </c>
      <c r="C111" s="65">
        <f>IF($C$14="M",TCM!G37,TCF!G37)</f>
        <v>52.049987969277815</v>
      </c>
    </row>
    <row r="112" spans="2:3" x14ac:dyDescent="0.25">
      <c r="B112" s="64">
        <v>32</v>
      </c>
      <c r="C112" s="65">
        <f>IF($C$14="M",TCM!G38,TCF!G38)</f>
        <v>51.087863778864254</v>
      </c>
    </row>
    <row r="113" spans="2:3" x14ac:dyDescent="0.25">
      <c r="B113" s="64">
        <v>33</v>
      </c>
      <c r="C113" s="65">
        <f>IF($C$14="M",TCM!G39,TCF!G39)</f>
        <v>50.126233401158999</v>
      </c>
    </row>
    <row r="114" spans="2:3" x14ac:dyDescent="0.25">
      <c r="B114" s="64">
        <v>34</v>
      </c>
      <c r="C114" s="65">
        <f>IF($C$14="M",TCM!G40,TCF!G40)</f>
        <v>49.165672912018437</v>
      </c>
    </row>
    <row r="115" spans="2:3" x14ac:dyDescent="0.25">
      <c r="B115" s="64">
        <v>35</v>
      </c>
      <c r="C115" s="65">
        <f>IF($C$14="M",TCM!G41,TCF!G41)</f>
        <v>48.206562070876942</v>
      </c>
    </row>
    <row r="116" spans="2:3" x14ac:dyDescent="0.25">
      <c r="B116" s="64">
        <v>36</v>
      </c>
      <c r="C116" s="65">
        <f>IF($C$14="M",TCM!G42,TCF!G42)</f>
        <v>47.248590380129521</v>
      </c>
    </row>
    <row r="117" spans="2:3" x14ac:dyDescent="0.25">
      <c r="B117" s="64">
        <v>37</v>
      </c>
      <c r="C117" s="65">
        <f>IF($C$14="M",TCM!G43,TCF!G43)</f>
        <v>46.29164805466943</v>
      </c>
    </row>
    <row r="118" spans="2:3" x14ac:dyDescent="0.25">
      <c r="B118" s="64">
        <v>38</v>
      </c>
      <c r="C118" s="65">
        <f>IF($C$14="M",TCM!G44,TCF!G44)</f>
        <v>45.335246541179401</v>
      </c>
    </row>
    <row r="119" spans="2:3" x14ac:dyDescent="0.25">
      <c r="B119" s="64">
        <v>39</v>
      </c>
      <c r="C119" s="65">
        <f>IF($C$14="M",TCM!G45,TCF!G45)</f>
        <v>44.379569604120427</v>
      </c>
    </row>
    <row r="120" spans="2:3" x14ac:dyDescent="0.25">
      <c r="B120" s="64">
        <v>40</v>
      </c>
      <c r="C120" s="65">
        <f>IF($C$14="M",TCM!G46,TCF!G46)</f>
        <v>43.424772587590326</v>
      </c>
    </row>
    <row r="121" spans="2:3" x14ac:dyDescent="0.25">
      <c r="B121" s="64">
        <v>41</v>
      </c>
      <c r="C121" s="65">
        <f>IF($C$14="M",TCM!G47,TCF!G47)</f>
        <v>42.47153851295397</v>
      </c>
    </row>
    <row r="122" spans="2:3" x14ac:dyDescent="0.25">
      <c r="B122" s="64">
        <v>42</v>
      </c>
      <c r="C122" s="65">
        <f>IF($C$14="M",TCM!G48,TCF!G48)</f>
        <v>41.52012638509305</v>
      </c>
    </row>
    <row r="123" spans="2:3" x14ac:dyDescent="0.25">
      <c r="B123" s="64">
        <v>43</v>
      </c>
      <c r="C123" s="65">
        <f>IF($C$14="M",TCM!G49,TCF!G49)</f>
        <v>40.57123131822231</v>
      </c>
    </row>
    <row r="124" spans="2:3" x14ac:dyDescent="0.25">
      <c r="B124" s="64">
        <v>44</v>
      </c>
      <c r="C124" s="65">
        <f>IF($C$14="M",TCM!G50,TCF!G50)</f>
        <v>39.625420698876141</v>
      </c>
    </row>
    <row r="125" spans="2:3" x14ac:dyDescent="0.25">
      <c r="B125" s="64">
        <v>45</v>
      </c>
      <c r="C125" s="65">
        <f>IF($C$14="M",TCM!G51,TCF!G51)</f>
        <v>38.683404300560106</v>
      </c>
    </row>
    <row r="126" spans="2:3" x14ac:dyDescent="0.25">
      <c r="B126" s="64">
        <v>46</v>
      </c>
      <c r="C126" s="65">
        <f>IF($C$14="M",TCM!G52,TCF!G52)</f>
        <v>37.744725894058639</v>
      </c>
    </row>
    <row r="127" spans="2:3" x14ac:dyDescent="0.25">
      <c r="B127" s="64">
        <v>47</v>
      </c>
      <c r="C127" s="65">
        <f>IF($C$14="M",TCM!G53,TCF!G53)</f>
        <v>36.809069114653759</v>
      </c>
    </row>
    <row r="128" spans="2:3" x14ac:dyDescent="0.25">
      <c r="B128" s="64">
        <v>48</v>
      </c>
      <c r="C128" s="65">
        <f>IF($C$14="M",TCM!G54,TCF!G54)</f>
        <v>35.876230549116592</v>
      </c>
    </row>
    <row r="129" spans="2:3" x14ac:dyDescent="0.25">
      <c r="B129" s="64">
        <v>49</v>
      </c>
      <c r="C129" s="65">
        <f>IF($C$14="M",TCM!G55,TCF!G55)</f>
        <v>34.947156765087861</v>
      </c>
    </row>
    <row r="130" spans="2:3" x14ac:dyDescent="0.25">
      <c r="B130" s="64">
        <v>50</v>
      </c>
      <c r="C130" s="65">
        <f>IF($C$14="M",TCM!G56,TCF!G56)</f>
        <v>34.022377573582943</v>
      </c>
    </row>
    <row r="131" spans="2:3" x14ac:dyDescent="0.25">
      <c r="B131" s="64">
        <v>51</v>
      </c>
      <c r="C131" s="65">
        <f>IF($C$14="M",TCM!G57,TCF!G57)</f>
        <v>33.102597053528839</v>
      </c>
    </row>
    <row r="132" spans="2:3" x14ac:dyDescent="0.25">
      <c r="B132" s="64">
        <v>52</v>
      </c>
      <c r="C132" s="65">
        <f>IF($C$14="M",TCM!G58,TCF!G58)</f>
        <v>32.188335288156146</v>
      </c>
    </row>
    <row r="133" spans="2:3" x14ac:dyDescent="0.25">
      <c r="B133" s="64">
        <v>53</v>
      </c>
      <c r="C133" s="65">
        <f>IF($C$14="M",TCM!G59,TCF!G59)</f>
        <v>31.280607102818465</v>
      </c>
    </row>
    <row r="134" spans="2:3" x14ac:dyDescent="0.25">
      <c r="B134" s="64">
        <v>54</v>
      </c>
      <c r="C134" s="65">
        <f>IF($C$14="M",TCM!G60,TCF!G60)</f>
        <v>30.379954091120418</v>
      </c>
    </row>
    <row r="135" spans="2:3" x14ac:dyDescent="0.25">
      <c r="B135" s="64">
        <v>55</v>
      </c>
      <c r="C135" s="65">
        <f>IF($C$14="M",TCM!G61,TCF!G61)</f>
        <v>29.486514167867352</v>
      </c>
    </row>
    <row r="136" spans="2:3" x14ac:dyDescent="0.25">
      <c r="B136" s="64">
        <v>56</v>
      </c>
      <c r="C136" s="65">
        <f>IF($C$14="M",TCM!G62,TCF!G62)</f>
        <v>28.600208683192587</v>
      </c>
    </row>
    <row r="137" spans="2:3" x14ac:dyDescent="0.25">
      <c r="B137" s="64">
        <v>57</v>
      </c>
      <c r="C137" s="65">
        <f>IF($C$14="M",TCM!G63,TCF!G63)</f>
        <v>27.721507544770763</v>
      </c>
    </row>
    <row r="138" spans="2:3" x14ac:dyDescent="0.25">
      <c r="B138" s="64">
        <v>58</v>
      </c>
      <c r="C138" s="65">
        <f>IF($C$14="M",TCM!G64,TCF!G64)</f>
        <v>26.850500711275352</v>
      </c>
    </row>
    <row r="139" spans="2:3" x14ac:dyDescent="0.25">
      <c r="B139" s="64">
        <v>59</v>
      </c>
      <c r="C139" s="65">
        <f>IF($C$14="M",TCM!G65,TCF!G65)</f>
        <v>25.986437052158141</v>
      </c>
    </row>
    <row r="140" spans="2:3" x14ac:dyDescent="0.25">
      <c r="B140" s="64">
        <v>60</v>
      </c>
      <c r="C140" s="65">
        <f>IF($C$14="M",TCM!G66,TCF!G66)</f>
        <v>25.128694245305564</v>
      </c>
    </row>
    <row r="141" spans="2:3" x14ac:dyDescent="0.25">
      <c r="B141" s="64">
        <v>61</v>
      </c>
      <c r="C141" s="65">
        <f>IF($C$14="M",TCM!G67,TCF!G67)</f>
        <v>24.277378337231628</v>
      </c>
    </row>
    <row r="142" spans="2:3" x14ac:dyDescent="0.25">
      <c r="B142" s="64">
        <v>62</v>
      </c>
      <c r="C142" s="65">
        <f>IF($C$14="M",TCM!G68,TCF!G68)</f>
        <v>23.433034003785448</v>
      </c>
    </row>
    <row r="143" spans="2:3" x14ac:dyDescent="0.25">
      <c r="B143" s="64">
        <v>63</v>
      </c>
      <c r="C143" s="65">
        <f>IF($C$14="M",TCM!G69,TCF!G69)</f>
        <v>22.59696238461401</v>
      </c>
    </row>
    <row r="144" spans="2:3" x14ac:dyDescent="0.25">
      <c r="B144" s="64">
        <v>64</v>
      </c>
      <c r="C144" s="65">
        <f>IF($C$14="M",TCM!G70,TCF!G70)</f>
        <v>21.770720775173995</v>
      </c>
    </row>
    <row r="145" spans="2:3" x14ac:dyDescent="0.25">
      <c r="B145" s="64">
        <v>65</v>
      </c>
      <c r="C145" s="65">
        <f>IF($C$14="M",TCM!G71,TCF!G71)</f>
        <v>20.956778942417383</v>
      </c>
    </row>
    <row r="146" spans="2:3" x14ac:dyDescent="0.25">
      <c r="B146" s="64">
        <v>66</v>
      </c>
      <c r="C146" s="65">
        <f>IF($C$14="M",TCM!G72,TCF!G72)</f>
        <v>20.15471931401942</v>
      </c>
    </row>
    <row r="147" spans="2:3" x14ac:dyDescent="0.25">
      <c r="B147" s="64">
        <v>67</v>
      </c>
      <c r="C147" s="65">
        <f>IF($C$14="M",TCM!G73,TCF!G73)</f>
        <v>19.36398440330985</v>
      </c>
    </row>
    <row r="148" spans="2:3" x14ac:dyDescent="0.25">
      <c r="B148" s="64">
        <v>68</v>
      </c>
      <c r="C148" s="65">
        <f>IF($C$14="M",TCM!G74,TCF!G74)</f>
        <v>18.582602328627534</v>
      </c>
    </row>
    <row r="149" spans="2:3" x14ac:dyDescent="0.25">
      <c r="B149" s="64">
        <v>69</v>
      </c>
      <c r="C149" s="65">
        <f>IF($C$14="M",TCM!G75,TCF!G75)</f>
        <v>17.811471922748389</v>
      </c>
    </row>
    <row r="150" spans="2:3" x14ac:dyDescent="0.25">
      <c r="B150" s="64">
        <v>70</v>
      </c>
      <c r="C150" s="65">
        <f>IF($C$14="M",TCM!G76,TCF!G76)</f>
        <v>17.050107757976701</v>
      </c>
    </row>
    <row r="151" spans="2:3" x14ac:dyDescent="0.25">
      <c r="B151" s="64">
        <v>71</v>
      </c>
      <c r="C151" s="65">
        <f>IF($C$14="M",TCM!G77,TCF!G77)</f>
        <v>16.302747142918776</v>
      </c>
    </row>
    <row r="152" spans="2:3" x14ac:dyDescent="0.25">
      <c r="B152" s="64">
        <v>72</v>
      </c>
      <c r="C152" s="65">
        <f>IF($C$14="M",TCM!G78,TCF!G78)</f>
        <v>15.570744485025507</v>
      </c>
    </row>
    <row r="153" spans="2:3" x14ac:dyDescent="0.25">
      <c r="B153" s="64">
        <v>73</v>
      </c>
      <c r="C153" s="65">
        <f>IF($C$14="M",TCM!G79,TCF!G79)</f>
        <v>14.857941054329684</v>
      </c>
    </row>
    <row r="154" spans="2:3" x14ac:dyDescent="0.25">
      <c r="B154" s="64">
        <v>74</v>
      </c>
      <c r="C154" s="65">
        <f>IF($C$14="M",TCM!G80,TCF!G80)</f>
        <v>14.164056159469849</v>
      </c>
    </row>
    <row r="155" spans="2:3" x14ac:dyDescent="0.25">
      <c r="B155" s="64">
        <v>75</v>
      </c>
      <c r="C155" s="65">
        <f>IF($C$14="M",TCM!G81,TCF!G81)</f>
        <v>13.489877611055817</v>
      </c>
    </row>
    <row r="156" spans="2:3" x14ac:dyDescent="0.25">
      <c r="B156" s="64">
        <v>76</v>
      </c>
      <c r="C156" s="65">
        <f>IF($C$14="M",TCM!G82,TCF!G82)</f>
        <v>12.833678511261592</v>
      </c>
    </row>
    <row r="157" spans="2:3" x14ac:dyDescent="0.25">
      <c r="B157" s="64">
        <v>77</v>
      </c>
      <c r="C157" s="65">
        <f>IF($C$14="M",TCM!G83,TCF!G83)</f>
        <v>12.197688218496522</v>
      </c>
    </row>
    <row r="158" spans="2:3" x14ac:dyDescent="0.25">
      <c r="B158" s="64">
        <v>78</v>
      </c>
      <c r="C158" s="65">
        <f>IF($C$14="M",TCM!G84,TCF!G84)</f>
        <v>11.580909153950824</v>
      </c>
    </row>
    <row r="159" spans="2:3" x14ac:dyDescent="0.25">
      <c r="B159" s="64">
        <v>79</v>
      </c>
      <c r="C159" s="65">
        <f>IF($C$14="M",TCM!G85,TCF!G85)</f>
        <v>10.980932392752049</v>
      </c>
    </row>
    <row r="160" spans="2:3" x14ac:dyDescent="0.25">
      <c r="B160" s="64">
        <v>80</v>
      </c>
      <c r="C160" s="65">
        <f>IF($C$14="M",TCM!G86,TCF!G86)</f>
        <v>10.397595414882845</v>
      </c>
    </row>
    <row r="161" spans="2:3" x14ac:dyDescent="0.25">
      <c r="B161" s="64">
        <v>81</v>
      </c>
      <c r="C161" s="65">
        <f>IF($C$14="M",TCM!G87,TCF!G87)</f>
        <v>9.8292032380243359</v>
      </c>
    </row>
    <row r="162" spans="2:3" x14ac:dyDescent="0.25">
      <c r="B162" s="64">
        <v>82</v>
      </c>
      <c r="C162" s="65">
        <f>IF($C$14="M",TCM!G88,TCF!G88)</f>
        <v>9.2769780793842482</v>
      </c>
    </row>
    <row r="163" spans="2:3" x14ac:dyDescent="0.25">
      <c r="B163" s="64">
        <v>83</v>
      </c>
      <c r="C163" s="65">
        <f>IF($C$14="M",TCM!G89,TCF!G89)</f>
        <v>8.738418612227802</v>
      </c>
    </row>
    <row r="164" spans="2:3" x14ac:dyDescent="0.25">
      <c r="B164" s="64">
        <v>84</v>
      </c>
      <c r="C164" s="65">
        <f>IF($C$14="M",TCM!G90,TCF!G90)</f>
        <v>8.2123882133318364</v>
      </c>
    </row>
    <row r="165" spans="2:3" x14ac:dyDescent="0.25">
      <c r="B165" s="64">
        <v>85</v>
      </c>
      <c r="C165" s="65">
        <f>IF($C$14="M",TCM!G91,TCF!G91)</f>
        <v>7.7020515086004364</v>
      </c>
    </row>
    <row r="166" spans="2:3" x14ac:dyDescent="0.25">
      <c r="B166" s="64">
        <v>86</v>
      </c>
      <c r="C166" s="65">
        <f>IF($C$14="M",TCM!G92,TCF!G92)</f>
        <v>7.2151804448038979</v>
      </c>
    </row>
    <row r="167" spans="2:3" x14ac:dyDescent="0.25">
      <c r="B167" s="64">
        <v>87</v>
      </c>
      <c r="C167" s="65">
        <f>IF($C$14="M",TCM!G93,TCF!G93)</f>
        <v>6.7550951978004505</v>
      </c>
    </row>
    <row r="168" spans="2:3" x14ac:dyDescent="0.25">
      <c r="B168" s="64">
        <v>88</v>
      </c>
      <c r="C168" s="65">
        <f>IF($C$14="M",TCM!G94,TCF!G94)</f>
        <v>6.3284076186189351</v>
      </c>
    </row>
    <row r="169" spans="2:3" x14ac:dyDescent="0.25">
      <c r="B169" s="64">
        <v>89</v>
      </c>
      <c r="C169" s="65">
        <f>IF($C$14="M",TCM!G95,TCF!G95)</f>
        <v>5.9291400342822316</v>
      </c>
    </row>
    <row r="170" spans="2:3" x14ac:dyDescent="0.25">
      <c r="B170" s="64">
        <v>90</v>
      </c>
      <c r="C170" s="65">
        <f>IF($C$14="M",TCM!G96,TCF!G96)</f>
        <v>5.5658749251781865</v>
      </c>
    </row>
    <row r="171" spans="2:3" x14ac:dyDescent="0.25">
      <c r="B171" s="64">
        <v>91</v>
      </c>
      <c r="C171" s="65">
        <f>IF($C$14="M",TCM!G97,TCF!G97)</f>
        <v>5.220010136363606</v>
      </c>
    </row>
    <row r="172" spans="2:3" x14ac:dyDescent="0.25">
      <c r="B172" s="64">
        <v>92</v>
      </c>
      <c r="C172" s="65">
        <f>IF($C$14="M",TCM!G98,TCF!G98)</f>
        <v>4.8926283572622395</v>
      </c>
    </row>
    <row r="173" spans="2:3" x14ac:dyDescent="0.25">
      <c r="B173" s="64">
        <v>93</v>
      </c>
      <c r="C173" s="65">
        <f>IF($C$14="M",TCM!G99,TCF!G99)</f>
        <v>4.5638853526767598</v>
      </c>
    </row>
    <row r="174" spans="2:3" x14ac:dyDescent="0.25">
      <c r="B174" s="64">
        <v>94</v>
      </c>
      <c r="C174" s="65">
        <f>IF($C$14="M",TCM!G100,TCF!G100)</f>
        <v>4.2620946175173851</v>
      </c>
    </row>
    <row r="175" spans="2:3" x14ac:dyDescent="0.25">
      <c r="B175" s="64">
        <v>95</v>
      </c>
      <c r="C175" s="65">
        <f>IF($C$14="M",TCM!G101,TCF!G101)</f>
        <v>3.9710832269872003</v>
      </c>
    </row>
    <row r="176" spans="2:3" x14ac:dyDescent="0.25">
      <c r="B176" s="64">
        <v>96</v>
      </c>
      <c r="C176" s="65">
        <f>IF($C$14="M",TCM!G102,TCF!G102)</f>
        <v>3.7009921740541514</v>
      </c>
    </row>
    <row r="177" spans="2:3" x14ac:dyDescent="0.25">
      <c r="B177" s="64">
        <v>97</v>
      </c>
      <c r="C177" s="65">
        <f>IF($C$14="M",TCM!G103,TCF!G103)</f>
        <v>3.449691315080333</v>
      </c>
    </row>
    <row r="178" spans="2:3" x14ac:dyDescent="0.25">
      <c r="B178" s="64">
        <v>98</v>
      </c>
      <c r="C178" s="65">
        <f>IF($C$14="M",TCM!G104,TCF!G104)</f>
        <v>3.2120358243662559</v>
      </c>
    </row>
    <row r="179" spans="2:3" x14ac:dyDescent="0.25">
      <c r="B179" s="64">
        <v>99</v>
      </c>
      <c r="C179" s="65">
        <f>IF($C$14="M",TCM!G105,TCF!G105)</f>
        <v>2.9862137292870683</v>
      </c>
    </row>
    <row r="180" spans="2:3" x14ac:dyDescent="0.25">
      <c r="B180" s="64">
        <v>100</v>
      </c>
      <c r="C180" s="65">
        <f>IF($C$14="M",TCM!G106,TCF!G106)</f>
        <v>2.7718646713171586</v>
      </c>
    </row>
    <row r="181" spans="2:3" x14ac:dyDescent="0.25">
      <c r="B181" s="64">
        <v>101</v>
      </c>
      <c r="C181" s="65">
        <f>IF($C$14="M",TCM!G107,TCF!G107)</f>
        <v>2.5686202614441349</v>
      </c>
    </row>
    <row r="182" spans="2:3" x14ac:dyDescent="0.25">
      <c r="B182" s="64">
        <v>102</v>
      </c>
      <c r="C182" s="65">
        <f>IF($C$14="M",TCM!G108,TCF!G108)</f>
        <v>2.3761048048723046</v>
      </c>
    </row>
    <row r="183" spans="2:3" x14ac:dyDescent="0.25">
      <c r="B183" s="64">
        <v>103</v>
      </c>
      <c r="C183" s="65">
        <f>IF($C$14="M",TCM!G109,TCF!G109)</f>
        <v>2.1939380659643466</v>
      </c>
    </row>
    <row r="184" spans="2:3" x14ac:dyDescent="0.25">
      <c r="B184" s="64">
        <v>104</v>
      </c>
      <c r="C184" s="65">
        <f>IF($C$14="M",TCM!G110,TCF!G110)</f>
        <v>2.0217359794233509</v>
      </c>
    </row>
    <row r="185" spans="2:3" x14ac:dyDescent="0.25">
      <c r="B185" s="64">
        <v>105</v>
      </c>
      <c r="C185" s="65">
        <f>IF($C$14="M",TCM!G111,TCF!G111)</f>
        <v>1.8591134386654316</v>
      </c>
    </row>
    <row r="186" spans="2:3" x14ac:dyDescent="0.25">
      <c r="B186" s="64">
        <v>106</v>
      </c>
      <c r="C186" s="65">
        <f>IF($C$14="M",TCM!G112,TCF!G112)</f>
        <v>1.7056844762560299</v>
      </c>
    </row>
    <row r="187" spans="2:3" x14ac:dyDescent="0.25">
      <c r="B187" s="64">
        <v>107</v>
      </c>
      <c r="C187" s="65">
        <f>IF($C$14="M",TCM!G113,TCF!G113)</f>
        <v>1.5610649883270282</v>
      </c>
    </row>
    <row r="188" spans="2:3" x14ac:dyDescent="0.25">
      <c r="B188" s="64">
        <v>108</v>
      </c>
      <c r="C188" s="65">
        <f>IF($C$14="M",TCM!G114,TCF!G114)</f>
        <v>1.4248732052963393</v>
      </c>
    </row>
    <row r="189" spans="2:3" x14ac:dyDescent="0.25">
      <c r="B189" s="64">
        <v>109</v>
      </c>
      <c r="C189" s="65">
        <f>IF($C$14="M",TCM!G115,TCF!G115)</f>
        <v>1.2967320351631546</v>
      </c>
    </row>
    <row r="190" spans="2:3" x14ac:dyDescent="0.25">
      <c r="B190" s="64">
        <v>110</v>
      </c>
      <c r="C190" s="65">
        <f>IF($C$14="M",TCM!G116,TCF!G116)</f>
        <v>1.1762694335673283</v>
      </c>
    </row>
    <row r="191" spans="2:3" x14ac:dyDescent="0.25">
      <c r="B191" s="64">
        <v>111</v>
      </c>
      <c r="C191" s="65">
        <f>IF($C$14="M",TCM!G117,TCF!G117)</f>
        <v>1.0631198758122864</v>
      </c>
    </row>
    <row r="192" spans="2:3" x14ac:dyDescent="0.25">
      <c r="B192" s="64">
        <v>112</v>
      </c>
      <c r="C192" s="65">
        <f>IF($C$14="M",TCM!G118,TCF!G118)</f>
        <v>0.95692539261288156</v>
      </c>
    </row>
    <row r="193" spans="2:3" x14ac:dyDescent="0.25">
      <c r="B193" s="64">
        <v>113</v>
      </c>
      <c r="C193" s="65">
        <f>IF($C$14="M",TCM!G119,TCF!G119)</f>
        <v>0.85733664478398075</v>
      </c>
    </row>
    <row r="194" spans="2:3" x14ac:dyDescent="0.25">
      <c r="B194" s="64">
        <v>114</v>
      </c>
      <c r="C194" s="65">
        <f>IF($C$14="M",TCM!G120,TCF!G120)</f>
        <v>0.7640144944707451</v>
      </c>
    </row>
    <row r="195" spans="2:3" x14ac:dyDescent="0.25">
      <c r="B195" s="64">
        <v>115</v>
      </c>
      <c r="C195" s="65">
        <f>IF($C$14="M",TCM!G121,TCF!G121)</f>
        <v>0.67663585507648194</v>
      </c>
    </row>
  </sheetData>
  <sheetProtection algorithmName="SHA-512" hashValue="CuTmlJrBxpT+fIeFk9RNqY/UijNZWH5e3GXXUPfok+KA4F1xCMdvBA0prySNVVZYNP7VP67zbSCqf+yYxCtfIw==" saltValue="Fl8XU3XLUNwSnVuvjIKrgA==" spinCount="100000" sheet="1" objects="1" scenarios="1"/>
  <mergeCells count="19">
    <mergeCell ref="B2:F2"/>
    <mergeCell ref="B8:E8"/>
    <mergeCell ref="C12:D12"/>
    <mergeCell ref="B24:E24"/>
    <mergeCell ref="C18:D18"/>
    <mergeCell ref="C21:D21"/>
    <mergeCell ref="C22:D22"/>
    <mergeCell ref="C13:D13"/>
    <mergeCell ref="C14:D14"/>
    <mergeCell ref="C15:D15"/>
    <mergeCell ref="C19:D19"/>
    <mergeCell ref="C17:D17"/>
    <mergeCell ref="B39:E39"/>
    <mergeCell ref="B56:B57"/>
    <mergeCell ref="B31:B32"/>
    <mergeCell ref="B52:E52"/>
    <mergeCell ref="B78:C78"/>
    <mergeCell ref="B63:C63"/>
    <mergeCell ref="B64:C64"/>
  </mergeCells>
  <dataValidations count="1">
    <dataValidation type="list" allowBlank="1" showInputMessage="1" showErrorMessage="1" sqref="C32" xr:uid="{4CF70AE9-1809-4405-A8F1-0FC1C5C3CAEB}">
      <formula1>"4%,5%,6%,7%,8%"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BA5FCFF-3C0B-4D32-A280-3DD196CCFDBA}">
          <x14:formula1>
            <xm:f>Fatores!$E$6:$E$7</xm:f>
          </x14:formula1>
          <xm:sqref>C14:D14</xm:sqref>
        </x14:dataValidation>
        <x14:dataValidation type="list" allowBlank="1" showInputMessage="1" showErrorMessage="1" xr:uid="{324DCAC6-46BC-454E-B2BD-BA227529B3D6}">
          <x14:formula1>
            <xm:f>Fatores!$H$6:$H$46</xm:f>
          </x14:formula1>
          <xm:sqref>C15:D15</xm:sqref>
        </x14:dataValidation>
        <x14:dataValidation type="list" allowBlank="1" showInputMessage="1" showErrorMessage="1" xr:uid="{928B4634-B894-44F6-A14C-DA6DE85FA446}">
          <x14:formula1>
            <xm:f>Fatores!$L$6:$L$186</xm:f>
          </x14:formula1>
          <xm:sqref>C47 D57</xm:sqref>
        </x14:dataValidation>
        <x14:dataValidation type="list" allowBlank="1" showInputMessage="1" showErrorMessage="1" xr:uid="{647A36AC-1431-464B-AC48-9D19C889D5C3}">
          <x14:formula1>
            <xm:f>Fatores!$J$6:$J$31</xm:f>
          </x14:formula1>
          <xm:sqref>C42</xm:sqref>
        </x14:dataValidation>
        <x14:dataValidation type="list" allowBlank="1" showInputMessage="1" showErrorMessage="1" xr:uid="{1CD22707-BFA7-4CCD-BE3F-C01FD6EEF5E6}">
          <x14:formula1>
            <xm:f>Fatores!$F$10:$F$22</xm:f>
          </x14:formula1>
          <xm:sqref>D47 E57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A06CD-936B-4E88-987E-F8B05E800206}">
  <sheetPr>
    <tabColor rgb="FF463C6E"/>
  </sheetPr>
  <dimension ref="B2:O78"/>
  <sheetViews>
    <sheetView showGridLines="0" tabSelected="1" workbookViewId="0">
      <selection activeCell="C56" sqref="C56"/>
    </sheetView>
  </sheetViews>
  <sheetFormatPr defaultColWidth="8.85546875" defaultRowHeight="15" x14ac:dyDescent="0.25"/>
  <cols>
    <col min="1" max="1" width="2.140625" style="23" customWidth="1"/>
    <col min="2" max="4" width="44" style="23" customWidth="1"/>
    <col min="5" max="6" width="28.5703125" style="23" customWidth="1"/>
    <col min="7" max="7" width="30.5703125" style="23" customWidth="1"/>
    <col min="8" max="9" width="8.85546875" style="23"/>
    <col min="12" max="12" width="13.7109375" customWidth="1"/>
    <col min="13" max="13" width="14.28515625" customWidth="1"/>
    <col min="14" max="15" width="11.28515625" customWidth="1"/>
    <col min="16" max="16384" width="8.85546875" style="23"/>
  </cols>
  <sheetData>
    <row r="2" spans="2:15" ht="19.5" x14ac:dyDescent="0.25">
      <c r="B2" s="146" t="s">
        <v>23</v>
      </c>
      <c r="C2" s="146"/>
      <c r="D2" s="146"/>
      <c r="E2" s="146"/>
      <c r="F2" s="146"/>
    </row>
    <row r="3" spans="2:15" ht="3.75" customHeight="1" x14ac:dyDescent="0.25"/>
    <row r="4" spans="2:15" x14ac:dyDescent="0.25">
      <c r="B4" s="24"/>
      <c r="C4" s="23" t="s">
        <v>0</v>
      </c>
      <c r="E4" s="25" t="s">
        <v>68</v>
      </c>
      <c r="F4" s="26">
        <f>'Simulador - Prazo da Renda %'!F4</f>
        <v>46022</v>
      </c>
    </row>
    <row r="5" spans="2:15" x14ac:dyDescent="0.25">
      <c r="B5" s="27"/>
      <c r="C5" s="23" t="s">
        <v>1</v>
      </c>
      <c r="E5" s="28" t="str">
        <f ca="1">IF(TODAY()&gt;F4,"Atualizar Simulador. Entre em contato com a Lumens Atuarial","")</f>
        <v/>
      </c>
    </row>
    <row r="8" spans="2:15" ht="21" customHeight="1" x14ac:dyDescent="0.25">
      <c r="B8" s="146" t="s">
        <v>2</v>
      </c>
      <c r="C8" s="146"/>
      <c r="D8" s="146"/>
      <c r="E8" s="146"/>
    </row>
    <row r="9" spans="2:15" s="30" customFormat="1" ht="11.45" customHeight="1" x14ac:dyDescent="0.25">
      <c r="B9" s="29"/>
      <c r="C9" s="29"/>
      <c r="D9" s="29"/>
      <c r="E9" s="29"/>
      <c r="G9" s="23"/>
      <c r="I9" s="23"/>
      <c r="J9"/>
      <c r="K9"/>
      <c r="L9"/>
      <c r="M9"/>
      <c r="N9"/>
      <c r="O9"/>
    </row>
    <row r="10" spans="2:15" x14ac:dyDescent="0.25">
      <c r="B10" s="23" t="s">
        <v>3</v>
      </c>
      <c r="C10" s="8" t="s">
        <v>124</v>
      </c>
      <c r="E10" s="31"/>
      <c r="G10" s="32"/>
    </row>
    <row r="11" spans="2:15" ht="3" customHeight="1" x14ac:dyDescent="0.25">
      <c r="C11" s="31"/>
      <c r="D11" s="31"/>
      <c r="E11" s="31"/>
      <c r="G11" s="33"/>
    </row>
    <row r="12" spans="2:15" ht="16.149999999999999" customHeight="1" x14ac:dyDescent="0.25">
      <c r="B12" s="23" t="s">
        <v>4</v>
      </c>
      <c r="C12" s="147"/>
      <c r="D12" s="147"/>
      <c r="E12" s="31"/>
      <c r="G12" s="33"/>
    </row>
    <row r="13" spans="2:15" ht="16.149999999999999" customHeight="1" x14ac:dyDescent="0.25">
      <c r="B13" s="23" t="s">
        <v>5</v>
      </c>
      <c r="C13" s="149"/>
      <c r="D13" s="149"/>
      <c r="E13" s="31"/>
      <c r="G13" s="33"/>
    </row>
    <row r="14" spans="2:15" ht="16.149999999999999" customHeight="1" x14ac:dyDescent="0.25">
      <c r="B14" s="23" t="s">
        <v>7</v>
      </c>
      <c r="C14" s="149"/>
      <c r="D14" s="149"/>
      <c r="E14" s="31"/>
      <c r="G14" s="33"/>
    </row>
    <row r="15" spans="2:15" ht="16.149999999999999" customHeight="1" x14ac:dyDescent="0.25">
      <c r="B15" s="23" t="s">
        <v>10</v>
      </c>
      <c r="C15" s="150"/>
      <c r="D15" s="150"/>
      <c r="E15" s="34"/>
    </row>
    <row r="16" spans="2:15" ht="3" customHeight="1" x14ac:dyDescent="0.25">
      <c r="E16" s="34"/>
    </row>
    <row r="17" spans="2:5" ht="16.149999999999999" customHeight="1" x14ac:dyDescent="0.25">
      <c r="B17" s="35" t="s">
        <v>47</v>
      </c>
      <c r="C17" s="148"/>
      <c r="D17" s="148"/>
    </row>
    <row r="18" spans="2:5" ht="16.149999999999999" customHeight="1" x14ac:dyDescent="0.25">
      <c r="B18" s="35" t="s">
        <v>49</v>
      </c>
      <c r="C18" s="148"/>
      <c r="D18" s="148"/>
    </row>
    <row r="19" spans="2:5" ht="16.149999999999999" customHeight="1" x14ac:dyDescent="0.25">
      <c r="B19" s="35" t="s">
        <v>48</v>
      </c>
      <c r="C19" s="148">
        <v>0</v>
      </c>
      <c r="D19" s="148"/>
    </row>
    <row r="20" spans="2:5" ht="3" customHeight="1" x14ac:dyDescent="0.25">
      <c r="E20" s="34"/>
    </row>
    <row r="21" spans="2:5" ht="16.149999999999999" customHeight="1" x14ac:dyDescent="0.25">
      <c r="B21" s="35" t="s">
        <v>53</v>
      </c>
      <c r="C21" s="148">
        <v>0</v>
      </c>
      <c r="D21" s="148"/>
      <c r="E21" s="36"/>
    </row>
    <row r="22" spans="2:5" x14ac:dyDescent="0.25">
      <c r="B22" s="35" t="s">
        <v>54</v>
      </c>
      <c r="C22" s="148">
        <v>0</v>
      </c>
      <c r="D22" s="148"/>
    </row>
    <row r="24" spans="2:5" ht="19.5" x14ac:dyDescent="0.25">
      <c r="B24" s="140" t="s">
        <v>12</v>
      </c>
      <c r="C24" s="141"/>
      <c r="D24" s="141"/>
      <c r="E24" s="141"/>
    </row>
    <row r="25" spans="2:5" ht="2.4500000000000002" customHeight="1" x14ac:dyDescent="0.25">
      <c r="E25" s="37"/>
    </row>
    <row r="26" spans="2:5" ht="18.75" customHeight="1" x14ac:dyDescent="0.25">
      <c r="B26" s="23" t="s">
        <v>13</v>
      </c>
      <c r="C26" s="38">
        <f>C13+(C15*365.25)</f>
        <v>0</v>
      </c>
    </row>
    <row r="27" spans="2:5" ht="18.75" customHeight="1" x14ac:dyDescent="0.25">
      <c r="B27" s="23" t="s">
        <v>14</v>
      </c>
      <c r="C27" s="9"/>
    </row>
    <row r="28" spans="2:5" ht="18.75" customHeight="1" x14ac:dyDescent="0.25">
      <c r="B28" s="23" t="s">
        <v>15</v>
      </c>
      <c r="C28" s="39">
        <f>INT((C27-C13)/365.25)</f>
        <v>0</v>
      </c>
    </row>
    <row r="29" spans="2:5" ht="18.75" customHeight="1" x14ac:dyDescent="0.25">
      <c r="B29" s="23" t="s">
        <v>16</v>
      </c>
      <c r="C29" s="39">
        <f>IF(C15&lt;=C28,0,DATEDIF(C27,C26,"m"))</f>
        <v>0</v>
      </c>
      <c r="D29" s="36" t="s">
        <v>17</v>
      </c>
    </row>
    <row r="30" spans="2:5" ht="4.1500000000000004" customHeight="1" x14ac:dyDescent="0.25">
      <c r="E30" s="37"/>
    </row>
    <row r="31" spans="2:5" x14ac:dyDescent="0.25">
      <c r="B31" s="143" t="s">
        <v>18</v>
      </c>
      <c r="C31" s="40" t="s">
        <v>19</v>
      </c>
      <c r="D31" s="41" t="s">
        <v>20</v>
      </c>
    </row>
    <row r="32" spans="2:5" x14ac:dyDescent="0.25">
      <c r="B32" s="143"/>
      <c r="C32" s="1">
        <v>0.06</v>
      </c>
      <c r="D32" s="42">
        <f>(1+C32)^(1/12)-1</f>
        <v>4.8675505653430484E-3</v>
      </c>
    </row>
    <row r="34" spans="2:15" ht="18.75" customHeight="1" x14ac:dyDescent="0.25">
      <c r="B34" s="35" t="s">
        <v>50</v>
      </c>
      <c r="C34" s="43">
        <f>FV(D32,C29,-C21,-(C17+C19),0)</f>
        <v>0</v>
      </c>
    </row>
    <row r="35" spans="2:15" ht="18.75" customHeight="1" x14ac:dyDescent="0.25">
      <c r="B35" s="35" t="s">
        <v>51</v>
      </c>
      <c r="C35" s="43">
        <f>FV(D32,C29,-C22,-(C18),0)</f>
        <v>0</v>
      </c>
    </row>
    <row r="36" spans="2:15" ht="18.75" customHeight="1" x14ac:dyDescent="0.25">
      <c r="B36" s="45" t="s">
        <v>52</v>
      </c>
      <c r="C36" s="46">
        <f>C34+(C35)</f>
        <v>0</v>
      </c>
    </row>
    <row r="37" spans="2:15" ht="19.5" x14ac:dyDescent="0.25">
      <c r="C37" s="47"/>
      <c r="E37" s="23" t="s">
        <v>11</v>
      </c>
      <c r="G37" s="48"/>
    </row>
    <row r="38" spans="2:15" ht="19.899999999999999" customHeight="1" x14ac:dyDescent="0.25">
      <c r="B38" s="140" t="s">
        <v>56</v>
      </c>
      <c r="C38" s="141"/>
      <c r="D38" s="141"/>
      <c r="E38" s="141"/>
    </row>
    <row r="39" spans="2:15" ht="5.45" customHeight="1" x14ac:dyDescent="0.25"/>
    <row r="40" spans="2:15" x14ac:dyDescent="0.25">
      <c r="B40" s="49"/>
    </row>
    <row r="41" spans="2:15" x14ac:dyDescent="0.25">
      <c r="B41" s="50" t="s">
        <v>60</v>
      </c>
      <c r="C41" s="11">
        <v>0.25</v>
      </c>
    </row>
    <row r="42" spans="2:15" x14ac:dyDescent="0.25">
      <c r="B42" s="50" t="s">
        <v>57</v>
      </c>
      <c r="C42" s="43">
        <f>C41*C36</f>
        <v>0</v>
      </c>
    </row>
    <row r="43" spans="2:15" x14ac:dyDescent="0.25">
      <c r="B43" s="50" t="s">
        <v>58</v>
      </c>
      <c r="C43" s="43">
        <f>C36-C42</f>
        <v>0</v>
      </c>
    </row>
    <row r="44" spans="2:15" x14ac:dyDescent="0.25">
      <c r="B44" s="49"/>
    </row>
    <row r="45" spans="2:15" x14ac:dyDescent="0.25">
      <c r="B45" s="35" t="s">
        <v>126</v>
      </c>
      <c r="C45" s="66">
        <v>12</v>
      </c>
    </row>
    <row r="46" spans="2:15" x14ac:dyDescent="0.25">
      <c r="B46" s="49"/>
    </row>
    <row r="47" spans="2:15" ht="18" customHeight="1" x14ac:dyDescent="0.25">
      <c r="B47" s="51" t="s">
        <v>125</v>
      </c>
      <c r="C47" s="51" t="s">
        <v>128</v>
      </c>
    </row>
    <row r="48" spans="2:15" s="53" customFormat="1" ht="18" customHeight="1" x14ac:dyDescent="0.25">
      <c r="B48" s="10">
        <v>5</v>
      </c>
      <c r="C48" s="125">
        <v>2.5000000000000001E-2</v>
      </c>
      <c r="J48"/>
      <c r="K48"/>
      <c r="L48"/>
      <c r="M48"/>
      <c r="N48"/>
      <c r="O48"/>
    </row>
    <row r="49" spans="2:7" ht="18" customHeight="1" x14ac:dyDescent="0.25">
      <c r="B49" s="54">
        <f>C43/(C45*B48)</f>
        <v>0</v>
      </c>
      <c r="C49" s="54">
        <f>C48*C43</f>
        <v>0</v>
      </c>
      <c r="E49" s="55"/>
    </row>
    <row r="50" spans="2:7" ht="13.5" customHeight="1" x14ac:dyDescent="0.25">
      <c r="B50" s="56" t="s">
        <v>143</v>
      </c>
    </row>
    <row r="51" spans="2:7" ht="13.5" customHeight="1" x14ac:dyDescent="0.25">
      <c r="B51" s="56" t="s">
        <v>129</v>
      </c>
    </row>
    <row r="53" spans="2:7" ht="15.75" x14ac:dyDescent="0.25">
      <c r="B53" s="144" t="s">
        <v>72</v>
      </c>
      <c r="C53" s="144"/>
      <c r="D53" s="144"/>
      <c r="E53" s="144"/>
      <c r="F53" s="23" t="s">
        <v>11</v>
      </c>
    </row>
    <row r="54" spans="2:7" ht="3" customHeight="1" x14ac:dyDescent="0.25"/>
    <row r="55" spans="2:7" ht="18" customHeight="1" x14ac:dyDescent="0.25">
      <c r="B55" s="35" t="s">
        <v>9</v>
      </c>
      <c r="C55" s="22"/>
      <c r="D55" s="57"/>
      <c r="G55" s="23" t="s">
        <v>11</v>
      </c>
    </row>
    <row r="56" spans="2:7" ht="18" customHeight="1" x14ac:dyDescent="0.25">
      <c r="B56" s="35" t="s">
        <v>126</v>
      </c>
      <c r="C56" s="66">
        <v>12</v>
      </c>
    </row>
    <row r="57" spans="2:7" ht="18" customHeight="1" x14ac:dyDescent="0.25"/>
    <row r="58" spans="2:7" ht="18" customHeight="1" x14ac:dyDescent="0.25">
      <c r="B58" s="142" t="s">
        <v>71</v>
      </c>
      <c r="C58" s="51" t="s">
        <v>125</v>
      </c>
      <c r="D58" s="51" t="s">
        <v>130</v>
      </c>
    </row>
    <row r="59" spans="2:7" ht="18" customHeight="1" x14ac:dyDescent="0.25">
      <c r="B59" s="142"/>
      <c r="C59" s="10">
        <v>15</v>
      </c>
      <c r="D59" s="125">
        <v>5.0000000000000001E-3</v>
      </c>
    </row>
    <row r="60" spans="2:7" ht="18" customHeight="1" x14ac:dyDescent="0.25">
      <c r="B60" s="59" t="s">
        <v>73</v>
      </c>
      <c r="C60" s="43" t="str">
        <f>IF(C29=0,"",C55*(C59*C56))</f>
        <v/>
      </c>
      <c r="D60" s="43" t="str">
        <f>IF(C29=0,"",C55/D59)</f>
        <v/>
      </c>
    </row>
    <row r="61" spans="2:7" ht="18" customHeight="1" x14ac:dyDescent="0.25">
      <c r="B61" s="59" t="s">
        <v>74</v>
      </c>
      <c r="C61" s="43" t="str">
        <f>IFERROR(PMT(D32,C29,,-C60+C17+C18+C19,0),"")</f>
        <v/>
      </c>
      <c r="D61" s="43" t="str">
        <f>IFERROR(PMT(D32,C29,,-D60+C17+C18+C19,0),"")</f>
        <v/>
      </c>
      <c r="E61" s="126" t="s">
        <v>145</v>
      </c>
    </row>
    <row r="62" spans="2:7" ht="3.75" customHeight="1" x14ac:dyDescent="0.25"/>
    <row r="63" spans="2:7" ht="18" customHeight="1" x14ac:dyDescent="0.25">
      <c r="B63" s="23" t="s">
        <v>140</v>
      </c>
      <c r="C63" s="13">
        <f>C42</f>
        <v>0</v>
      </c>
    </row>
    <row r="64" spans="2:7" ht="3.75" customHeight="1" x14ac:dyDescent="0.25"/>
    <row r="65" spans="2:15" ht="18" customHeight="1" x14ac:dyDescent="0.25">
      <c r="B65" s="59" t="s">
        <v>73</v>
      </c>
      <c r="C65" s="43" t="e">
        <f>C60+C63</f>
        <v>#VALUE!</v>
      </c>
      <c r="D65" s="43" t="e">
        <f>D60+C63</f>
        <v>#VALUE!</v>
      </c>
    </row>
    <row r="66" spans="2:15" ht="18" customHeight="1" x14ac:dyDescent="0.25">
      <c r="B66" s="59" t="s">
        <v>74</v>
      </c>
      <c r="C66" s="43" t="str">
        <f>IFERROR(PMT($D$32,$C$29,,-C65+C17+C18+C19,0),"")</f>
        <v/>
      </c>
      <c r="D66" s="43" t="str">
        <f>IFERROR(PMT($D$32,$C$29,,-D65+C17+C18+C19,0),"")</f>
        <v/>
      </c>
      <c r="E66" s="126" t="s">
        <v>145</v>
      </c>
    </row>
    <row r="67" spans="2:15" ht="5.25" customHeight="1" x14ac:dyDescent="0.25"/>
    <row r="68" spans="2:15" ht="18" customHeight="1" x14ac:dyDescent="0.25">
      <c r="B68" s="61"/>
      <c r="C68" s="61"/>
      <c r="D68" s="61"/>
      <c r="E68" s="61"/>
      <c r="F68" s="61"/>
    </row>
    <row r="69" spans="2:15" ht="4.5" customHeight="1" x14ac:dyDescent="0.25"/>
    <row r="70" spans="2:15" x14ac:dyDescent="0.25">
      <c r="B70" s="23" t="s">
        <v>67</v>
      </c>
      <c r="J70" s="23"/>
      <c r="K70" s="23"/>
      <c r="L70" s="23"/>
      <c r="M70" s="23"/>
      <c r="N70" s="23"/>
      <c r="O70" s="23"/>
    </row>
    <row r="71" spans="2:15" ht="3.75" customHeight="1" x14ac:dyDescent="0.25">
      <c r="J71" s="23"/>
      <c r="K71" s="23"/>
      <c r="L71" s="23"/>
      <c r="M71" s="23"/>
      <c r="N71" s="23"/>
      <c r="O71" s="23"/>
    </row>
    <row r="72" spans="2:15" x14ac:dyDescent="0.25">
      <c r="B72" s="36" t="s">
        <v>61</v>
      </c>
      <c r="C72" s="36"/>
      <c r="D72" s="36"/>
      <c r="E72" s="36"/>
      <c r="F72" s="36"/>
      <c r="J72" s="23"/>
      <c r="K72" s="23"/>
      <c r="L72" s="23"/>
      <c r="M72" s="23"/>
      <c r="N72" s="23"/>
      <c r="O72" s="23"/>
    </row>
    <row r="73" spans="2:15" x14ac:dyDescent="0.25">
      <c r="B73" s="36" t="s">
        <v>62</v>
      </c>
      <c r="C73" s="36"/>
      <c r="D73" s="36"/>
      <c r="E73" s="36"/>
      <c r="F73" s="36"/>
      <c r="J73" s="23"/>
      <c r="K73" s="23"/>
      <c r="L73" s="23"/>
      <c r="M73" s="23"/>
      <c r="N73" s="23"/>
      <c r="O73" s="23"/>
    </row>
    <row r="74" spans="2:15" x14ac:dyDescent="0.25">
      <c r="B74" s="36" t="s">
        <v>63</v>
      </c>
      <c r="C74" s="36"/>
      <c r="D74" s="36"/>
      <c r="E74" s="36"/>
      <c r="F74" s="36"/>
      <c r="J74" s="23"/>
      <c r="K74" s="23"/>
      <c r="L74" s="23"/>
      <c r="M74" s="23"/>
      <c r="N74" s="23"/>
      <c r="O74" s="23"/>
    </row>
    <row r="75" spans="2:15" x14ac:dyDescent="0.25">
      <c r="B75" s="36" t="s">
        <v>64</v>
      </c>
      <c r="C75" s="36"/>
      <c r="D75" s="36"/>
      <c r="E75" s="36"/>
      <c r="F75" s="36"/>
      <c r="J75" s="23"/>
      <c r="K75" s="23"/>
      <c r="L75" s="23"/>
      <c r="M75" s="23"/>
      <c r="N75" s="23"/>
      <c r="O75" s="23"/>
    </row>
    <row r="76" spans="2:15" x14ac:dyDescent="0.25">
      <c r="B76" s="36" t="s">
        <v>65</v>
      </c>
      <c r="C76" s="36"/>
      <c r="D76" s="36"/>
      <c r="E76" s="36"/>
      <c r="F76" s="36"/>
    </row>
    <row r="77" spans="2:15" x14ac:dyDescent="0.25">
      <c r="B77" s="36" t="s">
        <v>66</v>
      </c>
      <c r="C77" s="36"/>
      <c r="D77" s="36"/>
      <c r="E77" s="36"/>
      <c r="F77" s="36"/>
    </row>
    <row r="78" spans="2:15" x14ac:dyDescent="0.25">
      <c r="B78" s="62"/>
      <c r="C78" s="62"/>
      <c r="D78" s="62"/>
      <c r="E78" s="62"/>
      <c r="F78" s="62"/>
    </row>
  </sheetData>
  <sheetProtection algorithmName="SHA-512" hashValue="6+Tr0rqQ+cmuNOQSYVy1uCuTwuhgx/G3Gz0GR69KHqhsTQgLJASH0LTDnbRqdNWlF5+SOBwaU3JZUEuJUPjO3w==" saltValue="9CkmjliCfKvIgTzgRBQgxw==" spinCount="100000" sheet="1" objects="1" scenarios="1"/>
  <mergeCells count="16">
    <mergeCell ref="B31:B32"/>
    <mergeCell ref="B38:E38"/>
    <mergeCell ref="B53:E53"/>
    <mergeCell ref="B58:B59"/>
    <mergeCell ref="C17:D17"/>
    <mergeCell ref="C18:D18"/>
    <mergeCell ref="C19:D19"/>
    <mergeCell ref="C21:D21"/>
    <mergeCell ref="C22:D22"/>
    <mergeCell ref="B24:E24"/>
    <mergeCell ref="C15:D15"/>
    <mergeCell ref="B2:F2"/>
    <mergeCell ref="B8:E8"/>
    <mergeCell ref="C12:D12"/>
    <mergeCell ref="C13:D13"/>
    <mergeCell ref="C14:D14"/>
  </mergeCells>
  <dataValidations count="1">
    <dataValidation type="list" allowBlank="1" showInputMessage="1" showErrorMessage="1" sqref="C32" xr:uid="{01C0CA47-1B85-400F-A09A-0DFDB32A1C2E}">
      <formula1>"4%,5%,6%,7%,8%"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AB52ED8-D6D7-43B5-99D7-2959FA646536}">
          <x14:formula1>
            <xm:f>Fatores!$J$6:$J$31</xm:f>
          </x14:formula1>
          <xm:sqref>C41</xm:sqref>
        </x14:dataValidation>
        <x14:dataValidation type="list" allowBlank="1" showInputMessage="1" showErrorMessage="1" xr:uid="{1AE0366B-49FF-4DA4-952E-0BFE96E126A7}">
          <x14:formula1>
            <xm:f>Fatores!$M$6:$M$26</xm:f>
          </x14:formula1>
          <xm:sqref>C59 B48</xm:sqref>
        </x14:dataValidation>
        <x14:dataValidation type="list" allowBlank="1" showInputMessage="1" showErrorMessage="1" xr:uid="{1B6707A5-41D8-4B46-9BF9-668C9158E3EF}">
          <x14:formula1>
            <xm:f>Fatores!$H$6:$H$46</xm:f>
          </x14:formula1>
          <xm:sqref>C15:D15</xm:sqref>
        </x14:dataValidation>
        <x14:dataValidation type="list" allowBlank="1" showInputMessage="1" showErrorMessage="1" xr:uid="{AF22ED27-1C1C-4EF1-9FA8-9E68DB32D99F}">
          <x14:formula1>
            <xm:f>Fatores!$E$6:$E$7</xm:f>
          </x14:formula1>
          <xm:sqref>C14:D14</xm:sqref>
        </x14:dataValidation>
        <x14:dataValidation type="list" allowBlank="1" showInputMessage="1" showErrorMessage="1" xr:uid="{BA0416DD-92BD-46F5-9BC1-F0E1B623E902}">
          <x14:formula1>
            <xm:f>Fatores!$E$10:$E$34</xm:f>
          </x14:formula1>
          <xm:sqref>C48 D59</xm:sqref>
        </x14:dataValidation>
        <x14:dataValidation type="list" allowBlank="1" showInputMessage="1" showErrorMessage="1" xr:uid="{24BD47A4-6CFF-412D-B6FC-5CB4B5CF08AD}">
          <x14:formula1>
            <xm:f>Fatores!$E$45:$E$46</xm:f>
          </x14:formula1>
          <xm:sqref>C45 C56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09B0-6EF2-4976-9696-AC6055EAB167}">
  <sheetPr>
    <tabColor theme="3" tint="0.59999389629810485"/>
  </sheetPr>
  <dimension ref="B2:P29"/>
  <sheetViews>
    <sheetView showGridLines="0" workbookViewId="0">
      <selection activeCell="E7" sqref="E7"/>
    </sheetView>
  </sheetViews>
  <sheetFormatPr defaultRowHeight="15" x14ac:dyDescent="0.25"/>
  <cols>
    <col min="1" max="1" width="2.85546875" customWidth="1"/>
    <col min="2" max="2" width="52.140625" customWidth="1"/>
    <col min="3" max="6" width="36" customWidth="1"/>
    <col min="7" max="7" width="5.85546875" customWidth="1"/>
    <col min="8" max="8" width="40.5703125" customWidth="1"/>
    <col min="9" max="9" width="9.7109375" bestFit="1" customWidth="1"/>
    <col min="10" max="10" width="30.5703125" bestFit="1" customWidth="1"/>
    <col min="11" max="11" width="40.5703125" customWidth="1"/>
  </cols>
  <sheetData>
    <row r="2" spans="2:16" s="23" customFormat="1" ht="19.5" x14ac:dyDescent="0.25">
      <c r="B2" s="146" t="s">
        <v>80</v>
      </c>
      <c r="C2" s="146"/>
      <c r="D2" s="146"/>
      <c r="E2" s="146"/>
      <c r="F2" s="146"/>
      <c r="G2"/>
      <c r="H2" s="139" t="s">
        <v>94</v>
      </c>
      <c r="I2" s="139"/>
      <c r="J2" s="139"/>
      <c r="K2"/>
      <c r="L2"/>
      <c r="M2"/>
      <c r="N2"/>
      <c r="O2"/>
      <c r="P2"/>
    </row>
    <row r="3" spans="2:16" s="23" customFormat="1" ht="3.75" customHeight="1" x14ac:dyDescent="0.25">
      <c r="G3"/>
      <c r="K3"/>
      <c r="L3"/>
      <c r="M3"/>
      <c r="N3"/>
      <c r="O3"/>
      <c r="P3"/>
    </row>
    <row r="4" spans="2:16" s="23" customFormat="1" x14ac:dyDescent="0.25">
      <c r="B4" s="24"/>
      <c r="C4" s="23" t="s">
        <v>0</v>
      </c>
      <c r="E4" s="25" t="s">
        <v>68</v>
      </c>
      <c r="F4" s="26">
        <f>'Simulador - Prazo da Renda %'!F4</f>
        <v>46022</v>
      </c>
      <c r="G4"/>
      <c r="K4"/>
      <c r="L4"/>
      <c r="M4"/>
      <c r="N4"/>
      <c r="O4"/>
      <c r="P4"/>
    </row>
    <row r="5" spans="2:16" s="23" customFormat="1" x14ac:dyDescent="0.25">
      <c r="B5" s="27"/>
      <c r="C5" s="23" t="s">
        <v>1</v>
      </c>
      <c r="E5" s="28" t="str">
        <f ca="1">IF(TODAY()&gt;F4,"Atualizar Simulador. Entre em contato com a Lumens Atuarial","")</f>
        <v/>
      </c>
      <c r="G5"/>
      <c r="K5"/>
      <c r="L5"/>
      <c r="M5"/>
      <c r="N5"/>
      <c r="O5"/>
      <c r="P5"/>
    </row>
    <row r="6" spans="2:16" s="23" customFormat="1" x14ac:dyDescent="0.25">
      <c r="G6"/>
      <c r="K6"/>
      <c r="L6"/>
      <c r="M6"/>
      <c r="N6"/>
      <c r="O6"/>
      <c r="P6"/>
    </row>
    <row r="7" spans="2:16" ht="15.75" customHeight="1" x14ac:dyDescent="0.25">
      <c r="B7" s="146" t="s">
        <v>2</v>
      </c>
      <c r="C7" s="146"/>
      <c r="D7" s="146"/>
      <c r="E7" s="146"/>
      <c r="H7" s="67" t="s">
        <v>81</v>
      </c>
    </row>
    <row r="8" spans="2:16" ht="15.75" customHeight="1" x14ac:dyDescent="0.25">
      <c r="H8" s="68" t="s">
        <v>82</v>
      </c>
      <c r="I8" s="68" t="s">
        <v>83</v>
      </c>
      <c r="J8" s="68" t="s">
        <v>84</v>
      </c>
    </row>
    <row r="9" spans="2:16" ht="15.75" customHeight="1" x14ac:dyDescent="0.25">
      <c r="B9" s="69" t="s">
        <v>103</v>
      </c>
      <c r="C9" s="81">
        <v>35</v>
      </c>
      <c r="H9" s="68" t="s">
        <v>165</v>
      </c>
      <c r="I9" s="68" t="s">
        <v>85</v>
      </c>
      <c r="J9" s="68" t="s">
        <v>85</v>
      </c>
    </row>
    <row r="10" spans="2:16" ht="15.75" customHeight="1" x14ac:dyDescent="0.25">
      <c r="B10" s="69" t="s">
        <v>104</v>
      </c>
      <c r="C10" s="81">
        <v>65</v>
      </c>
      <c r="D10" t="s">
        <v>11</v>
      </c>
      <c r="H10" s="68" t="s">
        <v>166</v>
      </c>
      <c r="I10" s="70">
        <v>7.4999999999999997E-2</v>
      </c>
      <c r="J10" s="68">
        <v>169.44</v>
      </c>
    </row>
    <row r="11" spans="2:16" ht="15.75" customHeight="1" x14ac:dyDescent="0.25">
      <c r="H11" s="68" t="s">
        <v>162</v>
      </c>
      <c r="I11" s="70">
        <v>0.15</v>
      </c>
      <c r="J11" s="68">
        <v>381.44</v>
      </c>
    </row>
    <row r="12" spans="2:16" ht="15.75" customHeight="1" x14ac:dyDescent="0.25">
      <c r="B12" s="71" t="s">
        <v>95</v>
      </c>
      <c r="C12" s="82">
        <v>10000</v>
      </c>
      <c r="H12" s="68" t="s">
        <v>163</v>
      </c>
      <c r="I12" s="70">
        <v>0.22500000000000001</v>
      </c>
      <c r="J12" s="68">
        <v>662.77</v>
      </c>
    </row>
    <row r="13" spans="2:16" ht="15.75" customHeight="1" x14ac:dyDescent="0.25">
      <c r="B13" s="71" t="s">
        <v>93</v>
      </c>
      <c r="C13" s="82">
        <v>500</v>
      </c>
      <c r="H13" s="68" t="s">
        <v>164</v>
      </c>
      <c r="I13" s="70">
        <v>0.27500000000000002</v>
      </c>
      <c r="J13" s="68">
        <v>896</v>
      </c>
    </row>
    <row r="14" spans="2:16" ht="15.75" customHeight="1" x14ac:dyDescent="0.25">
      <c r="B14" s="71" t="s">
        <v>91</v>
      </c>
      <c r="C14" s="82">
        <v>2000</v>
      </c>
      <c r="D14" s="122" t="s">
        <v>136</v>
      </c>
    </row>
    <row r="15" spans="2:16" ht="15.75" customHeight="1" x14ac:dyDescent="0.25">
      <c r="H15" s="67" t="s">
        <v>87</v>
      </c>
    </row>
    <row r="16" spans="2:16" ht="15.75" customHeight="1" x14ac:dyDescent="0.25">
      <c r="B16" s="71" t="s">
        <v>96</v>
      </c>
      <c r="C16" s="72">
        <f>C12*12</f>
        <v>120000</v>
      </c>
      <c r="H16" s="68" t="s">
        <v>88</v>
      </c>
      <c r="I16" s="68" t="s">
        <v>83</v>
      </c>
      <c r="J16" s="68" t="s">
        <v>84</v>
      </c>
    </row>
    <row r="17" spans="2:10" ht="15.75" customHeight="1" x14ac:dyDescent="0.25">
      <c r="B17" s="71" t="s">
        <v>86</v>
      </c>
      <c r="C17" s="72">
        <f>12%*C16</f>
        <v>14400</v>
      </c>
      <c r="H17" s="68">
        <f>2259.2*12</f>
        <v>27110.399999999998</v>
      </c>
      <c r="I17" s="136">
        <v>0</v>
      </c>
      <c r="J17" s="68">
        <v>0</v>
      </c>
    </row>
    <row r="18" spans="2:10" ht="15.75" customHeight="1" x14ac:dyDescent="0.25">
      <c r="B18" s="71" t="s">
        <v>92</v>
      </c>
      <c r="C18" s="72">
        <f>12*C13+C14</f>
        <v>8000</v>
      </c>
      <c r="H18" s="68">
        <f>2826.65*12</f>
        <v>33919.800000000003</v>
      </c>
      <c r="I18" s="70">
        <v>7.4999999999999997E-2</v>
      </c>
      <c r="J18" s="68">
        <f>J10*12</f>
        <v>2033.28</v>
      </c>
    </row>
    <row r="19" spans="2:10" ht="15.75" customHeight="1" x14ac:dyDescent="0.25">
      <c r="B19" s="71" t="s">
        <v>89</v>
      </c>
      <c r="C19" s="72">
        <f>C16-MIN(C17:C18)</f>
        <v>112000</v>
      </c>
      <c r="H19" s="68">
        <f>12*3751.05</f>
        <v>45012.600000000006</v>
      </c>
      <c r="I19" s="73">
        <v>0.15</v>
      </c>
      <c r="J19" s="68">
        <f>J11*12</f>
        <v>4577.28</v>
      </c>
    </row>
    <row r="20" spans="2:10" ht="15.75" customHeight="1" x14ac:dyDescent="0.25">
      <c r="H20" s="68">
        <f>12*4664.68</f>
        <v>55976.160000000003</v>
      </c>
      <c r="I20" s="70">
        <v>0.22500000000000001</v>
      </c>
      <c r="J20" s="68">
        <f>J12*12</f>
        <v>7953.24</v>
      </c>
    </row>
    <row r="21" spans="2:10" ht="15.75" customHeight="1" x14ac:dyDescent="0.25">
      <c r="B21" s="74" t="s">
        <v>71</v>
      </c>
      <c r="C21" s="74" t="s">
        <v>98</v>
      </c>
      <c r="D21" s="74" t="s">
        <v>99</v>
      </c>
      <c r="H21" s="68">
        <v>55976.17</v>
      </c>
      <c r="I21" s="70">
        <v>0.27500000000000002</v>
      </c>
      <c r="J21" s="68">
        <f>J13*12</f>
        <v>10752</v>
      </c>
    </row>
    <row r="22" spans="2:10" x14ac:dyDescent="0.25">
      <c r="B22" s="75" t="s">
        <v>97</v>
      </c>
      <c r="C22" s="76">
        <f>IF(C16&lt;=H17,I17,IF(C16&lt;=H18,I18,IF(C16&lt;=H19,I19,IF(C16&lt;=H20,I20,I21))))</f>
        <v>0.27500000000000002</v>
      </c>
      <c r="D22" s="76">
        <f>IF(C19&lt;=H17,I17,IF(C19&lt;=H18,I18,IF(C19&lt;=H19,I19,IF(C19&lt;=H20,I20,I21))))</f>
        <v>0.27500000000000002</v>
      </c>
    </row>
    <row r="23" spans="2:10" x14ac:dyDescent="0.25">
      <c r="B23" s="75" t="s">
        <v>100</v>
      </c>
      <c r="C23" s="77">
        <f>IF(C16&lt;=H17,J17,IF(C16&lt;=H18,J18,IF(C16&lt;=H19,J19,IF(C16&lt;=H20,J20,J21))))</f>
        <v>10752</v>
      </c>
      <c r="D23" s="77">
        <f>IF(C19&lt;=H17,J17,IF(C19&lt;=H18,J18,IF(C19&lt;=H19,J19,IF(C19&lt;=H20,J20,J21))))</f>
        <v>10752</v>
      </c>
    </row>
    <row r="24" spans="2:10" x14ac:dyDescent="0.25">
      <c r="B24" s="78" t="s">
        <v>101</v>
      </c>
      <c r="C24" s="79">
        <f>C22*C16-C23</f>
        <v>22248</v>
      </c>
      <c r="D24" s="79">
        <f>D22*C19-D23</f>
        <v>20048.000000000004</v>
      </c>
    </row>
    <row r="25" spans="2:10" ht="4.5" customHeight="1" x14ac:dyDescent="0.25"/>
    <row r="26" spans="2:10" x14ac:dyDescent="0.25">
      <c r="B26" s="78" t="s">
        <v>102</v>
      </c>
      <c r="C26" s="80">
        <f>C24-D24</f>
        <v>2199.9999999999964</v>
      </c>
    </row>
    <row r="27" spans="2:10" x14ac:dyDescent="0.25">
      <c r="B27" s="78" t="s">
        <v>90</v>
      </c>
      <c r="C27" s="80">
        <f>C26*(C10-C9)</f>
        <v>65999.999999999884</v>
      </c>
    </row>
    <row r="28" spans="2:10" x14ac:dyDescent="0.25">
      <c r="B28" s="78" t="s">
        <v>105</v>
      </c>
      <c r="C28" s="80">
        <f>MAX(C17-C18,0)</f>
        <v>6400</v>
      </c>
    </row>
    <row r="29" spans="2:10" x14ac:dyDescent="0.25">
      <c r="B29" s="56" t="s">
        <v>106</v>
      </c>
    </row>
  </sheetData>
  <sheetProtection algorithmName="SHA-512" hashValue="kH3I87CWPhSmXDeWpVGC63q7HVVAp5XqqMHF0N1fRwL6Dw3l7aOm143ytTansViUUT/efKo2Kgy5KZvQoo1Efg==" saltValue="tRe3UsS9ZfsXDi83M4yrgQ==" spinCount="100000" sheet="1" objects="1" scenarios="1"/>
  <mergeCells count="3">
    <mergeCell ref="B2:F2"/>
    <mergeCell ref="B7:E7"/>
    <mergeCell ref="H2:J2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0CEF-EAD9-4929-A6E4-382B487132E7}">
  <sheetPr>
    <tabColor theme="3" tint="0.59999389629810485"/>
  </sheetPr>
  <dimension ref="B2:L32"/>
  <sheetViews>
    <sheetView showGridLines="0" zoomScaleNormal="100" workbookViewId="0">
      <selection activeCell="E7" sqref="E7"/>
    </sheetView>
  </sheetViews>
  <sheetFormatPr defaultRowHeight="15" x14ac:dyDescent="0.25"/>
  <cols>
    <col min="1" max="1" width="2.85546875" customWidth="1"/>
    <col min="2" max="2" width="64.42578125" customWidth="1"/>
    <col min="3" max="5" width="36" customWidth="1"/>
    <col min="6" max="6" width="5.85546875" customWidth="1"/>
    <col min="7" max="7" width="40.5703125" customWidth="1"/>
  </cols>
  <sheetData>
    <row r="2" spans="2:12" s="23" customFormat="1" ht="19.5" x14ac:dyDescent="0.25">
      <c r="B2" s="146" t="s">
        <v>107</v>
      </c>
      <c r="C2" s="146"/>
      <c r="D2" s="146"/>
      <c r="E2" s="146"/>
      <c r="F2"/>
      <c r="G2"/>
      <c r="H2"/>
      <c r="I2"/>
      <c r="J2"/>
      <c r="K2"/>
      <c r="L2"/>
    </row>
    <row r="3" spans="2:12" s="23" customFormat="1" ht="3.75" customHeight="1" x14ac:dyDescent="0.25">
      <c r="F3"/>
      <c r="G3"/>
      <c r="H3"/>
      <c r="I3"/>
      <c r="J3"/>
      <c r="K3"/>
      <c r="L3"/>
    </row>
    <row r="4" spans="2:12" s="23" customFormat="1" x14ac:dyDescent="0.25">
      <c r="B4" s="24"/>
      <c r="C4" s="23" t="s">
        <v>0</v>
      </c>
      <c r="D4" s="25" t="s">
        <v>68</v>
      </c>
      <c r="E4" s="26">
        <f>'Simulador - Prazo da Renda %'!F4</f>
        <v>46022</v>
      </c>
      <c r="F4"/>
      <c r="G4"/>
      <c r="H4"/>
      <c r="I4"/>
      <c r="J4"/>
      <c r="K4"/>
      <c r="L4"/>
    </row>
    <row r="5" spans="2:12" s="23" customFormat="1" x14ac:dyDescent="0.25">
      <c r="B5" s="27"/>
      <c r="C5" s="23" t="s">
        <v>1</v>
      </c>
      <c r="D5" s="28" t="str">
        <f ca="1">IF(TODAY()&gt;E4,"Atualizar Simulador. Entre em contato com a Lumens Atuarial","")</f>
        <v/>
      </c>
      <c r="F5"/>
      <c r="G5"/>
      <c r="H5"/>
      <c r="I5"/>
      <c r="J5"/>
      <c r="K5"/>
      <c r="L5"/>
    </row>
    <row r="6" spans="2:12" s="23" customFormat="1" x14ac:dyDescent="0.25">
      <c r="F6"/>
      <c r="G6"/>
      <c r="H6"/>
      <c r="I6"/>
      <c r="J6"/>
      <c r="K6"/>
      <c r="L6"/>
    </row>
    <row r="7" spans="2:12" ht="15.75" customHeight="1" x14ac:dyDescent="0.25">
      <c r="B7" s="146" t="s">
        <v>2</v>
      </c>
      <c r="C7" s="146"/>
      <c r="D7" s="146"/>
    </row>
    <row r="8" spans="2:12" ht="15.75" customHeight="1" x14ac:dyDescent="0.25">
      <c r="C8" s="83" t="s">
        <v>120</v>
      </c>
      <c r="D8" s="84">
        <f ca="1">TODAY()</f>
        <v>45947</v>
      </c>
    </row>
    <row r="9" spans="2:12" ht="4.5" customHeight="1" x14ac:dyDescent="0.25">
      <c r="C9" s="85"/>
    </row>
    <row r="10" spans="2:12" s="87" customFormat="1" ht="23.25" customHeight="1" x14ac:dyDescent="0.25">
      <c r="B10"/>
      <c r="C10" s="86" t="s">
        <v>117</v>
      </c>
      <c r="D10" s="86" t="s">
        <v>108</v>
      </c>
    </row>
    <row r="11" spans="2:12" s="87" customFormat="1" ht="23.25" customHeight="1" x14ac:dyDescent="0.25">
      <c r="B11" s="88" t="s">
        <v>47</v>
      </c>
      <c r="C11" s="15">
        <v>50000</v>
      </c>
      <c r="D11" s="15">
        <v>50000</v>
      </c>
    </row>
    <row r="12" spans="2:12" s="87" customFormat="1" ht="23.25" customHeight="1" x14ac:dyDescent="0.25">
      <c r="B12" s="88" t="s">
        <v>49</v>
      </c>
      <c r="C12" s="15">
        <v>100000</v>
      </c>
      <c r="D12" s="15">
        <v>100000</v>
      </c>
      <c r="E12" s="87" t="s">
        <v>11</v>
      </c>
    </row>
    <row r="13" spans="2:12" s="87" customFormat="1" ht="23.25" customHeight="1" x14ac:dyDescent="0.25">
      <c r="B13" s="88" t="s">
        <v>133</v>
      </c>
      <c r="C13" s="15">
        <v>5000</v>
      </c>
    </row>
    <row r="14" spans="2:12" s="87" customFormat="1" ht="23.25" customHeight="1" x14ac:dyDescent="0.25">
      <c r="B14" s="88" t="s">
        <v>161</v>
      </c>
      <c r="C14" s="132">
        <v>1E-3</v>
      </c>
    </row>
    <row r="15" spans="2:12" s="87" customFormat="1" ht="23.25" customHeight="1" x14ac:dyDescent="0.25">
      <c r="B15" s="88" t="s">
        <v>137</v>
      </c>
      <c r="C15" s="16">
        <v>500</v>
      </c>
      <c r="D15" s="16">
        <v>500</v>
      </c>
    </row>
    <row r="16" spans="2:12" s="87" customFormat="1" ht="23.25" customHeight="1" x14ac:dyDescent="0.25">
      <c r="B16" s="89" t="s">
        <v>134</v>
      </c>
      <c r="C16" s="90">
        <v>0</v>
      </c>
      <c r="D16" s="17">
        <v>0.01</v>
      </c>
    </row>
    <row r="17" spans="2:6" s="87" customFormat="1" ht="23.25" customHeight="1" x14ac:dyDescent="0.25">
      <c r="B17" s="89" t="s">
        <v>135</v>
      </c>
      <c r="C17" s="91">
        <f>C14*C13</f>
        <v>5</v>
      </c>
      <c r="D17" s="91">
        <v>0</v>
      </c>
    </row>
    <row r="18" spans="2:6" s="87" customFormat="1" ht="23.25" customHeight="1" x14ac:dyDescent="0.25">
      <c r="B18" s="89" t="s">
        <v>138</v>
      </c>
      <c r="C18" s="91">
        <f>C15*(1-C16)-C17</f>
        <v>495</v>
      </c>
      <c r="D18" s="91">
        <f>D15*(1-D16)-D17</f>
        <v>495</v>
      </c>
      <c r="E18" s="87" t="s">
        <v>11</v>
      </c>
    </row>
    <row r="19" spans="2:6" s="87" customFormat="1" ht="23.25" customHeight="1" x14ac:dyDescent="0.25">
      <c r="B19" s="89" t="s">
        <v>139</v>
      </c>
      <c r="C19" s="17">
        <v>0.08</v>
      </c>
      <c r="D19" s="17">
        <v>0.08</v>
      </c>
    </row>
    <row r="20" spans="2:6" s="87" customFormat="1" ht="23.25" customHeight="1" x14ac:dyDescent="0.25">
      <c r="B20" s="89" t="s">
        <v>109</v>
      </c>
      <c r="C20" s="90">
        <v>0</v>
      </c>
      <c r="D20" s="17">
        <v>5.0000000000000001E-3</v>
      </c>
    </row>
    <row r="21" spans="2:6" s="87" customFormat="1" ht="23.25" customHeight="1" x14ac:dyDescent="0.25">
      <c r="B21" s="89" t="s">
        <v>118</v>
      </c>
      <c r="C21" s="90">
        <f>(1+C19)/(1+C20)-1</f>
        <v>8.0000000000000071E-2</v>
      </c>
      <c r="D21" s="90">
        <f>(1+D19)/(1+D20)-1</f>
        <v>7.4626865671642006E-2</v>
      </c>
    </row>
    <row r="22" spans="2:6" s="87" customFormat="1" ht="23.25" customHeight="1" x14ac:dyDescent="0.25">
      <c r="B22" s="89" t="s">
        <v>119</v>
      </c>
      <c r="C22" s="90">
        <f>((C21+1)^(1/12)-1)</f>
        <v>6.4340301100034303E-3</v>
      </c>
      <c r="D22" s="90">
        <f>((D21+1)^(1/12)-1)</f>
        <v>6.0158144019244464E-3</v>
      </c>
    </row>
    <row r="23" spans="2:6" s="87" customFormat="1" ht="23.25" customHeight="1" x14ac:dyDescent="0.25">
      <c r="B23" s="89" t="s">
        <v>5</v>
      </c>
      <c r="C23" s="92">
        <f>D23</f>
        <v>31514</v>
      </c>
      <c r="D23" s="18">
        <v>31514</v>
      </c>
      <c r="F23" s="93"/>
    </row>
    <row r="24" spans="2:6" s="87" customFormat="1" ht="23.25" customHeight="1" x14ac:dyDescent="0.25">
      <c r="B24" s="89" t="s">
        <v>110</v>
      </c>
      <c r="C24" s="94">
        <f>D24</f>
        <v>55</v>
      </c>
      <c r="D24" s="19">
        <v>55</v>
      </c>
      <c r="F24" s="93"/>
    </row>
    <row r="25" spans="2:6" s="87" customFormat="1" ht="23.25" customHeight="1" x14ac:dyDescent="0.25">
      <c r="B25" s="89" t="s">
        <v>111</v>
      </c>
      <c r="C25" s="92">
        <f>C23+(C24*365.25)</f>
        <v>51602.75</v>
      </c>
      <c r="D25" s="92">
        <f>D23+(D24*365.25)</f>
        <v>51602.75</v>
      </c>
      <c r="F25" s="93"/>
    </row>
    <row r="26" spans="2:6" s="87" customFormat="1" ht="23.25" customHeight="1" x14ac:dyDescent="0.25">
      <c r="B26" s="89" t="s">
        <v>112</v>
      </c>
      <c r="C26" s="95">
        <f ca="1">MAX(DATEDIF(D8,$C$25,"M"),0)</f>
        <v>185</v>
      </c>
      <c r="D26" s="95">
        <f ca="1">MAX(DATEDIF(D8,$C$25,"M"),0)</f>
        <v>185</v>
      </c>
      <c r="E26" s="87" t="s">
        <v>11</v>
      </c>
      <c r="F26" s="96"/>
    </row>
    <row r="27" spans="2:6" s="87" customFormat="1" ht="23.25" hidden="1" customHeight="1" x14ac:dyDescent="0.25">
      <c r="B27" s="89" t="s">
        <v>113</v>
      </c>
      <c r="C27" s="97">
        <f ca="1">FV(C22,C26,,-C11-C12,0)</f>
        <v>491330.98846552853</v>
      </c>
      <c r="D27" s="97">
        <f ca="1">FV(D22,D26,,-D11-D12,0)</f>
        <v>454967.84523917822</v>
      </c>
      <c r="F27" s="98"/>
    </row>
    <row r="28" spans="2:6" s="87" customFormat="1" ht="23.25" hidden="1" customHeight="1" x14ac:dyDescent="0.25">
      <c r="B28" s="89" t="s">
        <v>114</v>
      </c>
      <c r="C28" s="97">
        <f ca="1">FV(C22,C26,-C18,,0)</f>
        <v>175067.91896807638</v>
      </c>
      <c r="D28" s="97">
        <f ca="1">FV(D22,D26,-D18,,0)</f>
        <v>167291.37936292464</v>
      </c>
      <c r="F28" s="98"/>
    </row>
    <row r="29" spans="2:6" s="87" customFormat="1" ht="23.25" customHeight="1" x14ac:dyDescent="0.25">
      <c r="B29" s="89" t="s">
        <v>115</v>
      </c>
      <c r="C29" s="123">
        <f ca="1">C27+C28</f>
        <v>666398.90743360494</v>
      </c>
      <c r="D29" s="123">
        <f ca="1">D27+D28</f>
        <v>622259.22460210288</v>
      </c>
      <c r="E29" s="87" t="s">
        <v>11</v>
      </c>
    </row>
    <row r="30" spans="2:6" ht="5.25" customHeight="1" x14ac:dyDescent="0.25"/>
    <row r="31" spans="2:6" s="87" customFormat="1" ht="23.25" customHeight="1" x14ac:dyDescent="0.25">
      <c r="B31" s="86" t="s">
        <v>121</v>
      </c>
      <c r="C31" s="151">
        <f ca="1">C29-D29</f>
        <v>44139.682831502054</v>
      </c>
      <c r="D31" s="151"/>
    </row>
    <row r="32" spans="2:6" s="87" customFormat="1" ht="23.25" customHeight="1" x14ac:dyDescent="0.25">
      <c r="B32" s="86" t="s">
        <v>116</v>
      </c>
      <c r="C32" s="152">
        <f ca="1">((C29)/(D29))-1</f>
        <v>7.0934557635086382E-2</v>
      </c>
      <c r="D32" s="152"/>
    </row>
  </sheetData>
  <sheetProtection algorithmName="SHA-512" hashValue="mgW0EGlaUQ7MEkcthF1hi3CivB5hVj27MUlH6aiERmvC3xNoxyzMN5nLqjCoMBSrWVsq2QTn0DyJLvI3WM4z1A==" saltValue="KeWSRnSEuUajUkuPPvfs6Q==" spinCount="100000" sheet="1" objects="1" scenarios="1"/>
  <mergeCells count="4">
    <mergeCell ref="C31:D31"/>
    <mergeCell ref="C32:D32"/>
    <mergeCell ref="B2:E2"/>
    <mergeCell ref="B7:D7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210B-9BD6-4C30-9543-88B4D66A774B}">
  <sheetPr>
    <tabColor theme="3" tint="0.59999389629810485"/>
  </sheetPr>
  <dimension ref="B2:K620"/>
  <sheetViews>
    <sheetView showGridLines="0" zoomScale="85" zoomScaleNormal="85" workbookViewId="0">
      <selection activeCell="E7" sqref="E7"/>
    </sheetView>
  </sheetViews>
  <sheetFormatPr defaultRowHeight="15" x14ac:dyDescent="0.25"/>
  <cols>
    <col min="2" max="12" width="34.140625" customWidth="1"/>
  </cols>
  <sheetData>
    <row r="2" spans="2:11" ht="19.5" x14ac:dyDescent="0.25">
      <c r="B2" s="146" t="s">
        <v>156</v>
      </c>
      <c r="C2" s="146"/>
      <c r="D2" s="146"/>
      <c r="E2" s="146"/>
      <c r="F2" s="146"/>
    </row>
    <row r="3" spans="2:11" x14ac:dyDescent="0.25">
      <c r="B3" s="23"/>
      <c r="C3" s="23"/>
      <c r="D3" s="23"/>
      <c r="E3" s="23"/>
      <c r="F3" s="23"/>
    </row>
    <row r="4" spans="2:11" x14ac:dyDescent="0.25">
      <c r="B4" s="24"/>
      <c r="C4" s="24"/>
      <c r="D4" s="23" t="s">
        <v>0</v>
      </c>
      <c r="E4" s="25" t="s">
        <v>68</v>
      </c>
      <c r="F4" s="26">
        <v>46022</v>
      </c>
    </row>
    <row r="5" spans="2:11" x14ac:dyDescent="0.25">
      <c r="B5" s="27"/>
      <c r="C5" s="27"/>
      <c r="D5" s="23" t="s">
        <v>1</v>
      </c>
      <c r="E5" s="28" t="str">
        <f ca="1">IF(TODAY()&gt;F4,"Atualizar Simulador. Entre em contato com a Lumens Atuarial","")</f>
        <v/>
      </c>
      <c r="F5" s="23"/>
    </row>
    <row r="8" spans="2:11" x14ac:dyDescent="0.25">
      <c r="B8" s="127" t="s">
        <v>146</v>
      </c>
      <c r="C8" s="133">
        <v>963921.17600990506</v>
      </c>
      <c r="K8" s="118"/>
    </row>
    <row r="9" spans="2:11" x14ac:dyDescent="0.25">
      <c r="B9" s="127" t="s">
        <v>130</v>
      </c>
      <c r="C9" s="131">
        <v>5.0000000000000001E-3</v>
      </c>
      <c r="I9" s="119"/>
      <c r="J9" s="120"/>
      <c r="K9" s="118"/>
    </row>
    <row r="10" spans="2:11" x14ac:dyDescent="0.25">
      <c r="B10" s="127" t="s">
        <v>147</v>
      </c>
      <c r="C10" s="128">
        <f>C9*C8</f>
        <v>4819.6058800495257</v>
      </c>
      <c r="I10" s="119"/>
      <c r="J10" s="120"/>
    </row>
    <row r="11" spans="2:11" ht="3" customHeight="1" x14ac:dyDescent="0.25">
      <c r="B11" s="127"/>
      <c r="I11" s="119"/>
    </row>
    <row r="12" spans="2:11" x14ac:dyDescent="0.25">
      <c r="B12" s="127" t="s">
        <v>148</v>
      </c>
      <c r="C12" s="129">
        <v>0.08</v>
      </c>
      <c r="I12" s="119"/>
    </row>
    <row r="13" spans="2:11" x14ac:dyDescent="0.25">
      <c r="B13" s="127" t="s">
        <v>149</v>
      </c>
      <c r="C13" s="134">
        <f>(1+C12)^(1/12)-1</f>
        <v>6.4340301100034303E-3</v>
      </c>
      <c r="I13" s="119"/>
    </row>
    <row r="14" spans="2:11" ht="3.75" customHeight="1" x14ac:dyDescent="0.25">
      <c r="I14" s="119"/>
    </row>
    <row r="15" spans="2:11" x14ac:dyDescent="0.25">
      <c r="B15" s="127" t="s">
        <v>150</v>
      </c>
      <c r="C15" s="135" t="s">
        <v>19</v>
      </c>
      <c r="I15" s="119"/>
    </row>
    <row r="16" spans="2:11" x14ac:dyDescent="0.25">
      <c r="I16" s="119"/>
    </row>
    <row r="17" spans="2:9" x14ac:dyDescent="0.25">
      <c r="B17" s="127" t="s">
        <v>158</v>
      </c>
      <c r="C17" s="133">
        <v>1000</v>
      </c>
    </row>
    <row r="18" spans="2:9" x14ac:dyDescent="0.25">
      <c r="B18" s="127" t="s">
        <v>159</v>
      </c>
      <c r="C18" s="135">
        <f>COUNTIF(E21:E620,"&gt;"&amp;C17)</f>
        <v>600</v>
      </c>
      <c r="D18" s="57" t="s">
        <v>160</v>
      </c>
      <c r="I18" s="119"/>
    </row>
    <row r="19" spans="2:9" x14ac:dyDescent="0.25">
      <c r="D19" t="s">
        <v>11</v>
      </c>
      <c r="I19" s="119"/>
    </row>
    <row r="20" spans="2:9" x14ac:dyDescent="0.25">
      <c r="B20" s="3" t="s">
        <v>152</v>
      </c>
      <c r="C20" s="3" t="s">
        <v>157</v>
      </c>
      <c r="D20" s="3" t="s">
        <v>153</v>
      </c>
      <c r="E20" s="3" t="s">
        <v>154</v>
      </c>
      <c r="F20" s="3" t="s">
        <v>155</v>
      </c>
      <c r="I20" s="119"/>
    </row>
    <row r="21" spans="2:9" x14ac:dyDescent="0.25">
      <c r="B21" s="4">
        <v>1</v>
      </c>
      <c r="C21" s="4">
        <v>1</v>
      </c>
      <c r="D21" s="130">
        <f>C8</f>
        <v>963921.17600990506</v>
      </c>
      <c r="E21" s="130">
        <f>C10</f>
        <v>4819.6058800495257</v>
      </c>
      <c r="F21" s="130">
        <f>(D21-E21)</f>
        <v>959101.57012985554</v>
      </c>
    </row>
    <row r="22" spans="2:9" x14ac:dyDescent="0.25">
      <c r="B22" s="4">
        <v>2</v>
      </c>
      <c r="C22" s="4">
        <v>1</v>
      </c>
      <c r="D22" s="130">
        <f>MAX(F21*(1+$C$13),0)</f>
        <v>965272.45851062261</v>
      </c>
      <c r="E22" s="130">
        <f>MIN(IF($C$15="Mensal",D22*$C$9,IF(C22=C21,E21,D22*$C$9)),D22)</f>
        <v>4819.6058800495257</v>
      </c>
      <c r="F22" s="130">
        <f>MAX((D22-E22),0)</f>
        <v>960452.85263057309</v>
      </c>
    </row>
    <row r="23" spans="2:9" x14ac:dyDescent="0.25">
      <c r="B23" s="4">
        <v>3</v>
      </c>
      <c r="C23" s="4">
        <v>1</v>
      </c>
      <c r="D23" s="130">
        <f t="shared" ref="D23:D86" si="0">MAX(F22*(1+$C$13),0)</f>
        <v>966632.43520363688</v>
      </c>
      <c r="E23" s="130">
        <f t="shared" ref="E23:E86" si="1">MIN(IF($C$15="Mensal",D23*$C$9,IF(C23=C22,E22,D23*$C$9)),D23)</f>
        <v>4819.6058800495257</v>
      </c>
      <c r="F23" s="130">
        <f t="shared" ref="F23:F86" si="2">MAX((D23-E23),0)</f>
        <v>961812.82932358736</v>
      </c>
    </row>
    <row r="24" spans="2:9" x14ac:dyDescent="0.25">
      <c r="B24" s="4">
        <v>4</v>
      </c>
      <c r="C24" s="4">
        <v>1</v>
      </c>
      <c r="D24" s="130">
        <f t="shared" si="0"/>
        <v>968001.16202764295</v>
      </c>
      <c r="E24" s="130">
        <f t="shared" si="1"/>
        <v>4819.6058800495257</v>
      </c>
      <c r="F24" s="130">
        <f t="shared" si="2"/>
        <v>963181.55614759342</v>
      </c>
    </row>
    <row r="25" spans="2:9" x14ac:dyDescent="0.25">
      <c r="B25" s="4">
        <v>5</v>
      </c>
      <c r="C25" s="4">
        <v>1</v>
      </c>
      <c r="D25" s="130">
        <f t="shared" si="0"/>
        <v>969378.69528124703</v>
      </c>
      <c r="E25" s="130">
        <f t="shared" si="1"/>
        <v>4819.6058800495257</v>
      </c>
      <c r="F25" s="130">
        <f t="shared" si="2"/>
        <v>964559.0894011975</v>
      </c>
    </row>
    <row r="26" spans="2:9" x14ac:dyDescent="0.25">
      <c r="B26" s="4">
        <v>6</v>
      </c>
      <c r="C26" s="4">
        <v>1</v>
      </c>
      <c r="D26" s="130">
        <f t="shared" si="0"/>
        <v>970765.09162528231</v>
      </c>
      <c r="E26" s="130">
        <f t="shared" si="1"/>
        <v>4819.6058800495257</v>
      </c>
      <c r="F26" s="130">
        <f t="shared" si="2"/>
        <v>965945.48574523279</v>
      </c>
    </row>
    <row r="27" spans="2:9" x14ac:dyDescent="0.25">
      <c r="B27" s="4">
        <v>7</v>
      </c>
      <c r="C27" s="4">
        <v>1</v>
      </c>
      <c r="D27" s="130">
        <f t="shared" si="0"/>
        <v>972160.40808513947</v>
      </c>
      <c r="E27" s="130">
        <f t="shared" si="1"/>
        <v>4819.6058800495257</v>
      </c>
      <c r="F27" s="130">
        <f t="shared" si="2"/>
        <v>967340.80220508995</v>
      </c>
    </row>
    <row r="28" spans="2:9" x14ac:dyDescent="0.25">
      <c r="B28" s="4">
        <v>8</v>
      </c>
      <c r="C28" s="4">
        <v>1</v>
      </c>
      <c r="D28" s="130">
        <f t="shared" si="0"/>
        <v>973564.70205311233</v>
      </c>
      <c r="E28" s="130">
        <f t="shared" si="1"/>
        <v>4819.6058800495257</v>
      </c>
      <c r="F28" s="130">
        <f t="shared" si="2"/>
        <v>968745.0961730628</v>
      </c>
    </row>
    <row r="29" spans="2:9" x14ac:dyDescent="0.25">
      <c r="B29" s="4">
        <v>9</v>
      </c>
      <c r="C29" s="4">
        <v>1</v>
      </c>
      <c r="D29" s="130">
        <f t="shared" si="0"/>
        <v>974978.0312907584</v>
      </c>
      <c r="E29" s="130">
        <f t="shared" si="1"/>
        <v>4819.6058800495257</v>
      </c>
      <c r="F29" s="130">
        <f t="shared" si="2"/>
        <v>970158.42541070888</v>
      </c>
    </row>
    <row r="30" spans="2:9" x14ac:dyDescent="0.25">
      <c r="B30" s="4">
        <v>10</v>
      </c>
      <c r="C30" s="4">
        <v>1</v>
      </c>
      <c r="D30" s="130">
        <f t="shared" si="0"/>
        <v>976400.45393127494</v>
      </c>
      <c r="E30" s="130">
        <f t="shared" si="1"/>
        <v>4819.6058800495257</v>
      </c>
      <c r="F30" s="130">
        <f t="shared" si="2"/>
        <v>971580.84805122542</v>
      </c>
    </row>
    <row r="31" spans="2:9" x14ac:dyDescent="0.25">
      <c r="B31" s="4">
        <v>11</v>
      </c>
      <c r="C31" s="4">
        <v>1</v>
      </c>
      <c r="D31" s="130">
        <f t="shared" si="0"/>
        <v>977832.02848188963</v>
      </c>
      <c r="E31" s="130">
        <f t="shared" si="1"/>
        <v>4819.6058800495257</v>
      </c>
      <c r="F31" s="130">
        <f t="shared" si="2"/>
        <v>973012.42260184011</v>
      </c>
    </row>
    <row r="32" spans="2:9" x14ac:dyDescent="0.25">
      <c r="B32" s="4">
        <v>12</v>
      </c>
      <c r="C32" s="4">
        <v>1</v>
      </c>
      <c r="D32" s="130">
        <f t="shared" si="0"/>
        <v>979272.81382626772</v>
      </c>
      <c r="E32" s="130">
        <f t="shared" si="1"/>
        <v>4819.6058800495257</v>
      </c>
      <c r="F32" s="130">
        <f t="shared" si="2"/>
        <v>974453.2079462182</v>
      </c>
    </row>
    <row r="33" spans="2:6" x14ac:dyDescent="0.25">
      <c r="B33" s="4">
        <v>13</v>
      </c>
      <c r="C33" s="4">
        <f>C21+1</f>
        <v>2</v>
      </c>
      <c r="D33" s="130">
        <f t="shared" si="0"/>
        <v>980722.86922693357</v>
      </c>
      <c r="E33" s="130">
        <f t="shared" si="1"/>
        <v>4903.6143461346683</v>
      </c>
      <c r="F33" s="130">
        <f t="shared" si="2"/>
        <v>975819.25488079886</v>
      </c>
    </row>
    <row r="34" spans="2:6" x14ac:dyDescent="0.25">
      <c r="B34" s="4">
        <v>14</v>
      </c>
      <c r="C34" s="4">
        <f t="shared" ref="C34:C97" si="3">C22+1</f>
        <v>2</v>
      </c>
      <c r="D34" s="130">
        <f t="shared" si="0"/>
        <v>982097.70534862299</v>
      </c>
      <c r="E34" s="130">
        <f t="shared" si="1"/>
        <v>4903.6143461346683</v>
      </c>
      <c r="F34" s="130">
        <f t="shared" si="2"/>
        <v>977194.09100248828</v>
      </c>
    </row>
    <row r="35" spans="2:6" x14ac:dyDescent="0.25">
      <c r="B35" s="4">
        <v>15</v>
      </c>
      <c r="C35" s="4">
        <f t="shared" si="3"/>
        <v>2</v>
      </c>
      <c r="D35" s="130">
        <f t="shared" si="0"/>
        <v>983481.38720731577</v>
      </c>
      <c r="E35" s="130">
        <f t="shared" si="1"/>
        <v>4903.6143461346683</v>
      </c>
      <c r="F35" s="130">
        <f t="shared" si="2"/>
        <v>978577.77286118106</v>
      </c>
    </row>
    <row r="36" spans="2:6" x14ac:dyDescent="0.25">
      <c r="B36" s="4">
        <v>16</v>
      </c>
      <c r="C36" s="4">
        <f t="shared" si="3"/>
        <v>2</v>
      </c>
      <c r="D36" s="130">
        <f t="shared" si="0"/>
        <v>984873.97171674995</v>
      </c>
      <c r="E36" s="130">
        <f t="shared" si="1"/>
        <v>4903.6143461346683</v>
      </c>
      <c r="F36" s="130">
        <f t="shared" si="2"/>
        <v>979970.35737061524</v>
      </c>
    </row>
    <row r="37" spans="2:6" x14ac:dyDescent="0.25">
      <c r="B37" s="4">
        <v>17</v>
      </c>
      <c r="C37" s="4">
        <f t="shared" si="3"/>
        <v>2</v>
      </c>
      <c r="D37" s="130">
        <f t="shared" si="0"/>
        <v>986275.51615684864</v>
      </c>
      <c r="E37" s="130">
        <f t="shared" si="1"/>
        <v>4903.6143461346683</v>
      </c>
      <c r="F37" s="130">
        <f t="shared" si="2"/>
        <v>981371.90181071393</v>
      </c>
    </row>
    <row r="38" spans="2:6" x14ac:dyDescent="0.25">
      <c r="B38" s="4">
        <v>18</v>
      </c>
      <c r="C38" s="4">
        <f t="shared" si="3"/>
        <v>2</v>
      </c>
      <c r="D38" s="130">
        <f t="shared" si="0"/>
        <v>987686.07817607536</v>
      </c>
      <c r="E38" s="130">
        <f t="shared" si="1"/>
        <v>4903.6143461346683</v>
      </c>
      <c r="F38" s="130">
        <f t="shared" si="2"/>
        <v>982782.46382994065</v>
      </c>
    </row>
    <row r="39" spans="2:6" x14ac:dyDescent="0.25">
      <c r="B39" s="4">
        <v>19</v>
      </c>
      <c r="C39" s="4">
        <f t="shared" si="3"/>
        <v>2</v>
      </c>
      <c r="D39" s="130">
        <f t="shared" si="0"/>
        <v>989105.7157938059</v>
      </c>
      <c r="E39" s="130">
        <f t="shared" si="1"/>
        <v>4903.6143461346683</v>
      </c>
      <c r="F39" s="130">
        <f t="shared" si="2"/>
        <v>984202.10144767119</v>
      </c>
    </row>
    <row r="40" spans="2:6" x14ac:dyDescent="0.25">
      <c r="B40" s="4">
        <v>20</v>
      </c>
      <c r="C40" s="4">
        <f t="shared" si="3"/>
        <v>2</v>
      </c>
      <c r="D40" s="130">
        <f t="shared" si="0"/>
        <v>990534.48740271421</v>
      </c>
      <c r="E40" s="130">
        <f t="shared" si="1"/>
        <v>4903.6143461346683</v>
      </c>
      <c r="F40" s="130">
        <f t="shared" si="2"/>
        <v>985630.8730565795</v>
      </c>
    </row>
    <row r="41" spans="2:6" x14ac:dyDescent="0.25">
      <c r="B41" s="4">
        <v>21</v>
      </c>
      <c r="C41" s="4">
        <f t="shared" si="3"/>
        <v>2</v>
      </c>
      <c r="D41" s="130">
        <f t="shared" si="0"/>
        <v>991972.45177117444</v>
      </c>
      <c r="E41" s="130">
        <f t="shared" si="1"/>
        <v>4903.6143461346683</v>
      </c>
      <c r="F41" s="130">
        <f t="shared" si="2"/>
        <v>987068.83742503973</v>
      </c>
    </row>
    <row r="42" spans="2:6" x14ac:dyDescent="0.25">
      <c r="B42" s="4">
        <v>22</v>
      </c>
      <c r="C42" s="4">
        <f t="shared" si="3"/>
        <v>2</v>
      </c>
      <c r="D42" s="130">
        <f t="shared" si="0"/>
        <v>993419.66804567853</v>
      </c>
      <c r="E42" s="130">
        <f t="shared" si="1"/>
        <v>4903.6143461346683</v>
      </c>
      <c r="F42" s="130">
        <f t="shared" si="2"/>
        <v>988516.05369954382</v>
      </c>
    </row>
    <row r="43" spans="2:6" x14ac:dyDescent="0.25">
      <c r="B43" s="4">
        <v>23</v>
      </c>
      <c r="C43" s="4">
        <f t="shared" si="3"/>
        <v>2</v>
      </c>
      <c r="D43" s="130">
        <f t="shared" si="0"/>
        <v>994876.19575326843</v>
      </c>
      <c r="E43" s="130">
        <f t="shared" si="1"/>
        <v>4903.6143461346683</v>
      </c>
      <c r="F43" s="130">
        <f t="shared" si="2"/>
        <v>989972.58140713372</v>
      </c>
    </row>
    <row r="44" spans="2:6" x14ac:dyDescent="0.25">
      <c r="B44" s="4">
        <v>24</v>
      </c>
      <c r="C44" s="4">
        <f t="shared" si="3"/>
        <v>2</v>
      </c>
      <c r="D44" s="130">
        <f t="shared" si="0"/>
        <v>996342.09480398509</v>
      </c>
      <c r="E44" s="130">
        <f t="shared" si="1"/>
        <v>4903.6143461346683</v>
      </c>
      <c r="F44" s="130">
        <f t="shared" si="2"/>
        <v>991438.48045785038</v>
      </c>
    </row>
    <row r="45" spans="2:6" x14ac:dyDescent="0.25">
      <c r="B45" s="4">
        <v>25</v>
      </c>
      <c r="C45" s="4">
        <f t="shared" si="3"/>
        <v>3</v>
      </c>
      <c r="D45" s="130">
        <f t="shared" si="0"/>
        <v>997817.42549333221</v>
      </c>
      <c r="E45" s="130">
        <f t="shared" si="1"/>
        <v>4989.0871274666615</v>
      </c>
      <c r="F45" s="130">
        <f t="shared" si="2"/>
        <v>992828.33836586552</v>
      </c>
    </row>
    <row r="46" spans="2:6" x14ac:dyDescent="0.25">
      <c r="B46" s="4">
        <v>26</v>
      </c>
      <c r="C46" s="4">
        <f t="shared" si="3"/>
        <v>3</v>
      </c>
      <c r="D46" s="130">
        <f t="shared" si="0"/>
        <v>999216.22578897618</v>
      </c>
      <c r="E46" s="130">
        <f t="shared" si="1"/>
        <v>4989.0871274666615</v>
      </c>
      <c r="F46" s="130">
        <f t="shared" si="2"/>
        <v>994227.1386615095</v>
      </c>
    </row>
    <row r="47" spans="2:6" x14ac:dyDescent="0.25">
      <c r="B47" s="4">
        <v>27</v>
      </c>
      <c r="C47" s="4">
        <f t="shared" si="3"/>
        <v>3</v>
      </c>
      <c r="D47" s="130">
        <f t="shared" si="0"/>
        <v>1000624.0260078402</v>
      </c>
      <c r="E47" s="130">
        <f t="shared" si="1"/>
        <v>4989.0871274666615</v>
      </c>
      <c r="F47" s="130">
        <f t="shared" si="2"/>
        <v>995634.93888037349</v>
      </c>
    </row>
    <row r="48" spans="2:6" x14ac:dyDescent="0.25">
      <c r="B48" s="4">
        <v>28</v>
      </c>
      <c r="C48" s="4">
        <f t="shared" si="3"/>
        <v>3</v>
      </c>
      <c r="D48" s="130">
        <f t="shared" si="0"/>
        <v>1002040.8840557012</v>
      </c>
      <c r="E48" s="130">
        <f t="shared" si="1"/>
        <v>4989.0871274666615</v>
      </c>
      <c r="F48" s="130">
        <f t="shared" si="2"/>
        <v>997051.79692823451</v>
      </c>
    </row>
    <row r="49" spans="2:6" x14ac:dyDescent="0.25">
      <c r="B49" s="4">
        <v>29</v>
      </c>
      <c r="C49" s="4">
        <f t="shared" si="3"/>
        <v>3</v>
      </c>
      <c r="D49" s="130">
        <f t="shared" si="0"/>
        <v>1003466.8582109038</v>
      </c>
      <c r="E49" s="130">
        <f t="shared" si="1"/>
        <v>4989.0871274666615</v>
      </c>
      <c r="F49" s="130">
        <f t="shared" si="2"/>
        <v>998477.77108343714</v>
      </c>
    </row>
    <row r="50" spans="2:6" x14ac:dyDescent="0.25">
      <c r="B50" s="4">
        <v>30</v>
      </c>
      <c r="C50" s="4">
        <f t="shared" si="3"/>
        <v>3</v>
      </c>
      <c r="D50" s="130">
        <f t="shared" si="0"/>
        <v>1004902.0071267571</v>
      </c>
      <c r="E50" s="130">
        <f t="shared" si="1"/>
        <v>4989.0871274666615</v>
      </c>
      <c r="F50" s="130">
        <f t="shared" si="2"/>
        <v>999912.91999929037</v>
      </c>
    </row>
    <row r="51" spans="2:6" x14ac:dyDescent="0.25">
      <c r="B51" s="4">
        <v>31</v>
      </c>
      <c r="C51" s="4">
        <f t="shared" si="3"/>
        <v>3</v>
      </c>
      <c r="D51" s="130">
        <f t="shared" si="0"/>
        <v>1006346.3898339473</v>
      </c>
      <c r="E51" s="130">
        <f t="shared" si="1"/>
        <v>4989.0871274666615</v>
      </c>
      <c r="F51" s="130">
        <f t="shared" si="2"/>
        <v>1001357.3027064806</v>
      </c>
    </row>
    <row r="52" spans="2:6" x14ac:dyDescent="0.25">
      <c r="B52" s="4">
        <v>32</v>
      </c>
      <c r="C52" s="4">
        <f t="shared" si="3"/>
        <v>3</v>
      </c>
      <c r="D52" s="130">
        <f t="shared" si="0"/>
        <v>1007800.0657429659</v>
      </c>
      <c r="E52" s="130">
        <f t="shared" si="1"/>
        <v>4989.0871274666615</v>
      </c>
      <c r="F52" s="130">
        <f t="shared" si="2"/>
        <v>1002810.9786154992</v>
      </c>
    </row>
    <row r="53" spans="2:6" x14ac:dyDescent="0.25">
      <c r="B53" s="4">
        <v>33</v>
      </c>
      <c r="C53" s="4">
        <f t="shared" si="3"/>
        <v>3</v>
      </c>
      <c r="D53" s="130">
        <f t="shared" si="0"/>
        <v>1009263.0946465534</v>
      </c>
      <c r="E53" s="130">
        <f t="shared" si="1"/>
        <v>4989.0871274666615</v>
      </c>
      <c r="F53" s="130">
        <f t="shared" si="2"/>
        <v>1004274.0075190867</v>
      </c>
    </row>
    <row r="54" spans="2:6" x14ac:dyDescent="0.25">
      <c r="B54" s="4">
        <v>34</v>
      </c>
      <c r="C54" s="4">
        <f t="shared" si="3"/>
        <v>3</v>
      </c>
      <c r="D54" s="130">
        <f t="shared" si="0"/>
        <v>1010735.5367221583</v>
      </c>
      <c r="E54" s="130">
        <f t="shared" si="1"/>
        <v>4989.0871274666615</v>
      </c>
      <c r="F54" s="130">
        <f t="shared" si="2"/>
        <v>1005746.4495946916</v>
      </c>
    </row>
    <row r="55" spans="2:6" x14ac:dyDescent="0.25">
      <c r="B55" s="4">
        <v>35</v>
      </c>
      <c r="C55" s="4">
        <f t="shared" si="3"/>
        <v>3</v>
      </c>
      <c r="D55" s="130">
        <f t="shared" si="0"/>
        <v>1012217.452534413</v>
      </c>
      <c r="E55" s="130">
        <f t="shared" si="1"/>
        <v>4989.0871274666615</v>
      </c>
      <c r="F55" s="130">
        <f t="shared" si="2"/>
        <v>1007228.3654069463</v>
      </c>
    </row>
    <row r="56" spans="2:6" x14ac:dyDescent="0.25">
      <c r="B56" s="4">
        <v>36</v>
      </c>
      <c r="C56" s="4">
        <f t="shared" si="3"/>
        <v>3</v>
      </c>
      <c r="D56" s="130">
        <f t="shared" si="0"/>
        <v>1013708.9030376241</v>
      </c>
      <c r="E56" s="130">
        <f t="shared" si="1"/>
        <v>4989.0871274666615</v>
      </c>
      <c r="F56" s="130">
        <f t="shared" si="2"/>
        <v>1008719.8159101574</v>
      </c>
    </row>
    <row r="57" spans="2:6" x14ac:dyDescent="0.25">
      <c r="B57" s="4">
        <v>37</v>
      </c>
      <c r="C57" s="4">
        <f t="shared" si="3"/>
        <v>4</v>
      </c>
      <c r="D57" s="130">
        <f t="shared" si="0"/>
        <v>1015209.9495782804</v>
      </c>
      <c r="E57" s="130">
        <f t="shared" si="1"/>
        <v>5076.0497478914021</v>
      </c>
      <c r="F57" s="130">
        <f t="shared" si="2"/>
        <v>1010133.8998303891</v>
      </c>
    </row>
    <row r="58" spans="2:6" x14ac:dyDescent="0.25">
      <c r="B58" s="4">
        <v>38</v>
      </c>
      <c r="C58" s="4">
        <f t="shared" si="3"/>
        <v>4</v>
      </c>
      <c r="D58" s="130">
        <f t="shared" si="0"/>
        <v>1016633.1317570329</v>
      </c>
      <c r="E58" s="130">
        <f t="shared" si="1"/>
        <v>5076.0497478914021</v>
      </c>
      <c r="F58" s="130">
        <f t="shared" si="2"/>
        <v>1011557.0820091416</v>
      </c>
    </row>
    <row r="59" spans="2:6" x14ac:dyDescent="0.25">
      <c r="B59" s="4">
        <v>39</v>
      </c>
      <c r="C59" s="4">
        <f t="shared" si="3"/>
        <v>4</v>
      </c>
      <c r="D59" s="130">
        <f t="shared" si="0"/>
        <v>1018065.4707327756</v>
      </c>
      <c r="E59" s="130">
        <f t="shared" si="1"/>
        <v>5076.0497478914021</v>
      </c>
      <c r="F59" s="130">
        <f t="shared" si="2"/>
        <v>1012989.4209848843</v>
      </c>
    </row>
    <row r="60" spans="2:6" x14ac:dyDescent="0.25">
      <c r="B60" s="4">
        <v>40</v>
      </c>
      <c r="C60" s="4">
        <f t="shared" si="3"/>
        <v>4</v>
      </c>
      <c r="D60" s="130">
        <f t="shared" si="0"/>
        <v>1019507.0254206159</v>
      </c>
      <c r="E60" s="130">
        <f t="shared" si="1"/>
        <v>5076.0497478914021</v>
      </c>
      <c r="F60" s="130">
        <f t="shared" si="2"/>
        <v>1014430.9756727245</v>
      </c>
    </row>
    <row r="61" spans="2:6" x14ac:dyDescent="0.25">
      <c r="B61" s="4">
        <v>41</v>
      </c>
      <c r="C61" s="4">
        <f t="shared" si="3"/>
        <v>4</v>
      </c>
      <c r="D61" s="130">
        <f t="shared" si="0"/>
        <v>1020957.855114723</v>
      </c>
      <c r="E61" s="130">
        <f t="shared" si="1"/>
        <v>5076.0497478914021</v>
      </c>
      <c r="F61" s="130">
        <f t="shared" si="2"/>
        <v>1015881.8053668316</v>
      </c>
    </row>
    <row r="62" spans="2:6" x14ac:dyDescent="0.25">
      <c r="B62" s="4">
        <v>42</v>
      </c>
      <c r="C62" s="4">
        <f t="shared" si="3"/>
        <v>4</v>
      </c>
      <c r="D62" s="130">
        <f t="shared" si="0"/>
        <v>1022418.0194907665</v>
      </c>
      <c r="E62" s="130">
        <f t="shared" si="1"/>
        <v>5076.0497478914021</v>
      </c>
      <c r="F62" s="130">
        <f t="shared" si="2"/>
        <v>1017341.9697428751</v>
      </c>
    </row>
    <row r="63" spans="2:6" x14ac:dyDescent="0.25">
      <c r="B63" s="4">
        <v>43</v>
      </c>
      <c r="C63" s="4">
        <f t="shared" si="3"/>
        <v>4</v>
      </c>
      <c r="D63" s="130">
        <f t="shared" si="0"/>
        <v>1023887.578608371</v>
      </c>
      <c r="E63" s="130">
        <f t="shared" si="1"/>
        <v>5076.0497478914021</v>
      </c>
      <c r="F63" s="130">
        <f t="shared" si="2"/>
        <v>1018811.5288604796</v>
      </c>
    </row>
    <row r="64" spans="2:6" x14ac:dyDescent="0.25">
      <c r="B64" s="4">
        <v>44</v>
      </c>
      <c r="C64" s="4">
        <f t="shared" si="3"/>
        <v>4</v>
      </c>
      <c r="D64" s="130">
        <f t="shared" si="0"/>
        <v>1025366.5929135865</v>
      </c>
      <c r="E64" s="130">
        <f t="shared" si="1"/>
        <v>5076.0497478914021</v>
      </c>
      <c r="F64" s="130">
        <f t="shared" si="2"/>
        <v>1020290.5431656952</v>
      </c>
    </row>
    <row r="65" spans="2:6" x14ac:dyDescent="0.25">
      <c r="B65" s="4">
        <v>45</v>
      </c>
      <c r="C65" s="4">
        <f t="shared" si="3"/>
        <v>4</v>
      </c>
      <c r="D65" s="130">
        <f t="shared" si="0"/>
        <v>1026855.123241375</v>
      </c>
      <c r="E65" s="130">
        <f t="shared" si="1"/>
        <v>5076.0497478914021</v>
      </c>
      <c r="F65" s="130">
        <f t="shared" si="2"/>
        <v>1021779.0734934836</v>
      </c>
    </row>
    <row r="66" spans="2:6" x14ac:dyDescent="0.25">
      <c r="B66" s="4">
        <v>46</v>
      </c>
      <c r="C66" s="4">
        <f t="shared" si="3"/>
        <v>4</v>
      </c>
      <c r="D66" s="130">
        <f t="shared" si="0"/>
        <v>1028353.230818112</v>
      </c>
      <c r="E66" s="130">
        <f t="shared" si="1"/>
        <v>5076.0497478914021</v>
      </c>
      <c r="F66" s="130">
        <f t="shared" si="2"/>
        <v>1023277.1810702207</v>
      </c>
    </row>
    <row r="67" spans="2:6" x14ac:dyDescent="0.25">
      <c r="B67" s="4">
        <v>47</v>
      </c>
      <c r="C67" s="4">
        <f t="shared" si="3"/>
        <v>4</v>
      </c>
      <c r="D67" s="130">
        <f t="shared" si="0"/>
        <v>1029860.9772641059</v>
      </c>
      <c r="E67" s="130">
        <f t="shared" si="1"/>
        <v>5076.0497478914021</v>
      </c>
      <c r="F67" s="130">
        <f t="shared" si="2"/>
        <v>1024784.9275162145</v>
      </c>
    </row>
    <row r="68" spans="2:6" x14ac:dyDescent="0.25">
      <c r="B68" s="4">
        <v>48</v>
      </c>
      <c r="C68" s="4">
        <f t="shared" si="3"/>
        <v>4</v>
      </c>
      <c r="D68" s="130">
        <f t="shared" si="0"/>
        <v>1031378.4245961315</v>
      </c>
      <c r="E68" s="130">
        <f t="shared" si="1"/>
        <v>5076.0497478914021</v>
      </c>
      <c r="F68" s="130">
        <f t="shared" si="2"/>
        <v>1026302.3748482402</v>
      </c>
    </row>
    <row r="69" spans="2:6" x14ac:dyDescent="0.25">
      <c r="B69" s="4">
        <v>49</v>
      </c>
      <c r="C69" s="4">
        <f t="shared" si="3"/>
        <v>5</v>
      </c>
      <c r="D69" s="130">
        <f t="shared" si="0"/>
        <v>1032905.6352299817</v>
      </c>
      <c r="E69" s="130">
        <f t="shared" si="1"/>
        <v>5164.5281761499091</v>
      </c>
      <c r="F69" s="130">
        <f t="shared" si="2"/>
        <v>1027741.1070538318</v>
      </c>
    </row>
    <row r="70" spans="2:6" x14ac:dyDescent="0.25">
      <c r="B70" s="4">
        <v>50</v>
      </c>
      <c r="C70" s="4">
        <f t="shared" si="3"/>
        <v>5</v>
      </c>
      <c r="D70" s="130">
        <f t="shared" si="0"/>
        <v>1034353.6242819044</v>
      </c>
      <c r="E70" s="130">
        <f t="shared" si="1"/>
        <v>5164.5281761499091</v>
      </c>
      <c r="F70" s="130">
        <f t="shared" si="2"/>
        <v>1029189.0961057545</v>
      </c>
    </row>
    <row r="71" spans="2:6" x14ac:dyDescent="0.25">
      <c r="B71" s="4">
        <v>51</v>
      </c>
      <c r="C71" s="4">
        <f t="shared" si="3"/>
        <v>5</v>
      </c>
      <c r="D71" s="130">
        <f t="shared" si="0"/>
        <v>1035810.9297389861</v>
      </c>
      <c r="E71" s="130">
        <f t="shared" si="1"/>
        <v>5164.5281761499091</v>
      </c>
      <c r="F71" s="130">
        <f t="shared" si="2"/>
        <v>1030646.4015628361</v>
      </c>
    </row>
    <row r="72" spans="2:6" x14ac:dyDescent="0.25">
      <c r="B72" s="4">
        <v>52</v>
      </c>
      <c r="C72" s="4">
        <f t="shared" si="3"/>
        <v>5</v>
      </c>
      <c r="D72" s="130">
        <f t="shared" si="0"/>
        <v>1037277.6115432581</v>
      </c>
      <c r="E72" s="130">
        <f t="shared" si="1"/>
        <v>5164.5281761499091</v>
      </c>
      <c r="F72" s="130">
        <f t="shared" si="2"/>
        <v>1032113.0833671081</v>
      </c>
    </row>
    <row r="73" spans="2:6" x14ac:dyDescent="0.25">
      <c r="B73" s="4">
        <v>53</v>
      </c>
      <c r="C73" s="4">
        <f t="shared" si="3"/>
        <v>5</v>
      </c>
      <c r="D73" s="130">
        <f t="shared" si="0"/>
        <v>1038753.7300224206</v>
      </c>
      <c r="E73" s="130">
        <f t="shared" si="1"/>
        <v>5164.5281761499091</v>
      </c>
      <c r="F73" s="130">
        <f t="shared" si="2"/>
        <v>1033589.2018462707</v>
      </c>
    </row>
    <row r="74" spans="2:6" x14ac:dyDescent="0.25">
      <c r="B74" s="4">
        <v>54</v>
      </c>
      <c r="C74" s="4">
        <f t="shared" si="3"/>
        <v>5</v>
      </c>
      <c r="D74" s="130">
        <f t="shared" si="0"/>
        <v>1040239.345892324</v>
      </c>
      <c r="E74" s="130">
        <f t="shared" si="1"/>
        <v>5164.5281761499091</v>
      </c>
      <c r="F74" s="130">
        <f t="shared" si="2"/>
        <v>1035074.8177161741</v>
      </c>
    </row>
    <row r="75" spans="2:6" x14ac:dyDescent="0.25">
      <c r="B75" s="4">
        <v>55</v>
      </c>
      <c r="C75" s="4">
        <f t="shared" si="3"/>
        <v>5</v>
      </c>
      <c r="D75" s="130">
        <f t="shared" si="0"/>
        <v>1041734.5202594663</v>
      </c>
      <c r="E75" s="130">
        <f t="shared" si="1"/>
        <v>5164.5281761499091</v>
      </c>
      <c r="F75" s="130">
        <f t="shared" si="2"/>
        <v>1036569.9920833163</v>
      </c>
    </row>
    <row r="76" spans="2:6" x14ac:dyDescent="0.25">
      <c r="B76" s="4">
        <v>56</v>
      </c>
      <c r="C76" s="4">
        <f t="shared" si="3"/>
        <v>5</v>
      </c>
      <c r="D76" s="130">
        <f t="shared" si="0"/>
        <v>1043239.3146235064</v>
      </c>
      <c r="E76" s="130">
        <f t="shared" si="1"/>
        <v>5164.5281761499091</v>
      </c>
      <c r="F76" s="130">
        <f t="shared" si="2"/>
        <v>1038074.7864473565</v>
      </c>
    </row>
    <row r="77" spans="2:6" x14ac:dyDescent="0.25">
      <c r="B77" s="4">
        <v>57</v>
      </c>
      <c r="C77" s="4">
        <f t="shared" si="3"/>
        <v>5</v>
      </c>
      <c r="D77" s="130">
        <f t="shared" si="0"/>
        <v>1044753.7908797942</v>
      </c>
      <c r="E77" s="130">
        <f t="shared" si="1"/>
        <v>5164.5281761499091</v>
      </c>
      <c r="F77" s="130">
        <f t="shared" si="2"/>
        <v>1039589.2627036442</v>
      </c>
    </row>
    <row r="78" spans="2:6" x14ac:dyDescent="0.25">
      <c r="B78" s="4">
        <v>58</v>
      </c>
      <c r="C78" s="4">
        <f t="shared" si="3"/>
        <v>5</v>
      </c>
      <c r="D78" s="130">
        <f t="shared" si="0"/>
        <v>1046278.0113219158</v>
      </c>
      <c r="E78" s="130">
        <f t="shared" si="1"/>
        <v>5164.5281761499091</v>
      </c>
      <c r="F78" s="130">
        <f t="shared" si="2"/>
        <v>1041113.4831457658</v>
      </c>
    </row>
    <row r="79" spans="2:6" x14ac:dyDescent="0.25">
      <c r="B79" s="4">
        <v>59</v>
      </c>
      <c r="C79" s="4">
        <f t="shared" si="3"/>
        <v>5</v>
      </c>
      <c r="D79" s="130">
        <f t="shared" si="0"/>
        <v>1047812.0386442563</v>
      </c>
      <c r="E79" s="130">
        <f t="shared" si="1"/>
        <v>5164.5281761499091</v>
      </c>
      <c r="F79" s="130">
        <f t="shared" si="2"/>
        <v>1042647.5104681064</v>
      </c>
    </row>
    <row r="80" spans="2:6" x14ac:dyDescent="0.25">
      <c r="B80" s="4">
        <v>60</v>
      </c>
      <c r="C80" s="4">
        <f t="shared" si="3"/>
        <v>5</v>
      </c>
      <c r="D80" s="130">
        <f t="shared" si="0"/>
        <v>1049355.9359445784</v>
      </c>
      <c r="E80" s="130">
        <f t="shared" si="1"/>
        <v>5164.5281761499091</v>
      </c>
      <c r="F80" s="130">
        <f t="shared" si="2"/>
        <v>1044191.4077684284</v>
      </c>
    </row>
    <row r="81" spans="2:6" x14ac:dyDescent="0.25">
      <c r="B81" s="4">
        <v>61</v>
      </c>
      <c r="C81" s="4">
        <f t="shared" si="3"/>
        <v>6</v>
      </c>
      <c r="D81" s="130">
        <f t="shared" si="0"/>
        <v>1050909.7667266175</v>
      </c>
      <c r="E81" s="130">
        <f t="shared" si="1"/>
        <v>5254.5488336330873</v>
      </c>
      <c r="F81" s="130">
        <f t="shared" si="2"/>
        <v>1045655.2178929844</v>
      </c>
    </row>
    <row r="82" spans="2:6" x14ac:dyDescent="0.25">
      <c r="B82" s="4">
        <v>62</v>
      </c>
      <c r="C82" s="4">
        <f t="shared" si="3"/>
        <v>6</v>
      </c>
      <c r="D82" s="130">
        <f t="shared" si="0"/>
        <v>1052382.99504959</v>
      </c>
      <c r="E82" s="130">
        <f t="shared" si="1"/>
        <v>5254.5488336330873</v>
      </c>
      <c r="F82" s="130">
        <f t="shared" si="2"/>
        <v>1047128.4462159569</v>
      </c>
    </row>
    <row r="83" spans="2:6" x14ac:dyDescent="0.25">
      <c r="B83" s="4">
        <v>63</v>
      </c>
      <c r="C83" s="4">
        <f t="shared" si="3"/>
        <v>6</v>
      </c>
      <c r="D83" s="130">
        <f t="shared" si="0"/>
        <v>1053865.7021679515</v>
      </c>
      <c r="E83" s="130">
        <f t="shared" si="1"/>
        <v>5254.5488336330873</v>
      </c>
      <c r="F83" s="130">
        <f t="shared" si="2"/>
        <v>1048611.1533343184</v>
      </c>
    </row>
    <row r="84" spans="2:6" x14ac:dyDescent="0.25">
      <c r="B84" s="4">
        <v>64</v>
      </c>
      <c r="C84" s="4">
        <f t="shared" si="3"/>
        <v>6</v>
      </c>
      <c r="D84" s="130">
        <f t="shared" si="0"/>
        <v>1055357.9490685568</v>
      </c>
      <c r="E84" s="130">
        <f t="shared" si="1"/>
        <v>5254.5488336330873</v>
      </c>
      <c r="F84" s="130">
        <f t="shared" si="2"/>
        <v>1050103.4002349237</v>
      </c>
    </row>
    <row r="85" spans="2:6" x14ac:dyDescent="0.25">
      <c r="B85" s="4">
        <v>65</v>
      </c>
      <c r="C85" s="4">
        <f t="shared" si="3"/>
        <v>6</v>
      </c>
      <c r="D85" s="130">
        <f t="shared" si="0"/>
        <v>1056859.7971306522</v>
      </c>
      <c r="E85" s="130">
        <f t="shared" si="1"/>
        <v>5254.5488336330873</v>
      </c>
      <c r="F85" s="130">
        <f t="shared" si="2"/>
        <v>1051605.2482970192</v>
      </c>
    </row>
    <row r="86" spans="2:6" x14ac:dyDescent="0.25">
      <c r="B86" s="4">
        <v>66</v>
      </c>
      <c r="C86" s="4">
        <f t="shared" si="3"/>
        <v>6</v>
      </c>
      <c r="D86" s="130">
        <f t="shared" si="0"/>
        <v>1058371.3081283998</v>
      </c>
      <c r="E86" s="130">
        <f t="shared" si="1"/>
        <v>5254.5488336330873</v>
      </c>
      <c r="F86" s="130">
        <f t="shared" si="2"/>
        <v>1053116.7592947667</v>
      </c>
    </row>
    <row r="87" spans="2:6" x14ac:dyDescent="0.25">
      <c r="B87" s="4">
        <v>67</v>
      </c>
      <c r="C87" s="4">
        <f t="shared" si="3"/>
        <v>6</v>
      </c>
      <c r="D87" s="130">
        <f t="shared" ref="D87:D150" si="4">MAX(F86*(1+$C$13),0)</f>
        <v>1059892.5442334185</v>
      </c>
      <c r="E87" s="130">
        <f t="shared" ref="E87:E150" si="5">MIN(IF($C$15="Mensal",D87*$C$9,IF(C87=C86,E86,D87*$C$9)),D87)</f>
        <v>5254.5488336330873</v>
      </c>
      <c r="F87" s="130">
        <f t="shared" ref="F87:F150" si="6">MAX((D87-E87),0)</f>
        <v>1054637.9953997855</v>
      </c>
    </row>
    <row r="88" spans="2:6" x14ac:dyDescent="0.25">
      <c r="B88" s="4">
        <v>68</v>
      </c>
      <c r="C88" s="4">
        <f t="shared" si="3"/>
        <v>6</v>
      </c>
      <c r="D88" s="130">
        <f t="shared" si="4"/>
        <v>1061423.5680173414</v>
      </c>
      <c r="E88" s="130">
        <f t="shared" si="5"/>
        <v>5254.5488336330873</v>
      </c>
      <c r="F88" s="130">
        <f t="shared" si="6"/>
        <v>1056169.0191837084</v>
      </c>
    </row>
    <row r="89" spans="2:6" x14ac:dyDescent="0.25">
      <c r="B89" s="4">
        <v>69</v>
      </c>
      <c r="C89" s="4">
        <f t="shared" si="3"/>
        <v>6</v>
      </c>
      <c r="D89" s="130">
        <f t="shared" si="4"/>
        <v>1062964.4424543891</v>
      </c>
      <c r="E89" s="130">
        <f t="shared" si="5"/>
        <v>5254.5488336330873</v>
      </c>
      <c r="F89" s="130">
        <f t="shared" si="6"/>
        <v>1057709.893620756</v>
      </c>
    </row>
    <row r="90" spans="2:6" x14ac:dyDescent="0.25">
      <c r="B90" s="4">
        <v>70</v>
      </c>
      <c r="C90" s="4">
        <f t="shared" si="3"/>
        <v>6</v>
      </c>
      <c r="D90" s="130">
        <f t="shared" si="4"/>
        <v>1064515.2309239605</v>
      </c>
      <c r="E90" s="130">
        <f t="shared" si="5"/>
        <v>5254.5488336330873</v>
      </c>
      <c r="F90" s="130">
        <f t="shared" si="6"/>
        <v>1059260.6820903274</v>
      </c>
    </row>
    <row r="91" spans="2:6" x14ac:dyDescent="0.25">
      <c r="B91" s="4">
        <v>71</v>
      </c>
      <c r="C91" s="4">
        <f t="shared" si="3"/>
        <v>6</v>
      </c>
      <c r="D91" s="130">
        <f t="shared" si="4"/>
        <v>1066075.9972132393</v>
      </c>
      <c r="E91" s="130">
        <f t="shared" si="5"/>
        <v>5254.5488336330873</v>
      </c>
      <c r="F91" s="130">
        <f t="shared" si="6"/>
        <v>1060821.4483796062</v>
      </c>
    </row>
    <row r="92" spans="2:6" x14ac:dyDescent="0.25">
      <c r="B92" s="4">
        <v>72</v>
      </c>
      <c r="C92" s="4">
        <f t="shared" si="3"/>
        <v>6</v>
      </c>
      <c r="D92" s="130">
        <f t="shared" si="4"/>
        <v>1067646.8055198181</v>
      </c>
      <c r="E92" s="130">
        <f t="shared" si="5"/>
        <v>5254.5488336330873</v>
      </c>
      <c r="F92" s="130">
        <f t="shared" si="6"/>
        <v>1062392.256686185</v>
      </c>
    </row>
    <row r="93" spans="2:6" x14ac:dyDescent="0.25">
      <c r="B93" s="4">
        <v>73</v>
      </c>
      <c r="C93" s="4">
        <f t="shared" si="3"/>
        <v>7</v>
      </c>
      <c r="D93" s="130">
        <f t="shared" si="4"/>
        <v>1069227.7204543385</v>
      </c>
      <c r="E93" s="130">
        <f t="shared" si="5"/>
        <v>5346.1386022716924</v>
      </c>
      <c r="F93" s="130">
        <f t="shared" si="6"/>
        <v>1063881.5818520668</v>
      </c>
    </row>
    <row r="94" spans="2:6" x14ac:dyDescent="0.25">
      <c r="B94" s="4">
        <v>74</v>
      </c>
      <c r="C94" s="4">
        <f t="shared" si="3"/>
        <v>7</v>
      </c>
      <c r="D94" s="130">
        <f t="shared" si="4"/>
        <v>1070726.627983181</v>
      </c>
      <c r="E94" s="130">
        <f t="shared" si="5"/>
        <v>5346.1386022716924</v>
      </c>
      <c r="F94" s="130">
        <f t="shared" si="6"/>
        <v>1065380.4893809094</v>
      </c>
    </row>
    <row r="95" spans="2:6" x14ac:dyDescent="0.25">
      <c r="B95" s="4">
        <v>75</v>
      </c>
      <c r="C95" s="4">
        <f t="shared" si="3"/>
        <v>7</v>
      </c>
      <c r="D95" s="130">
        <f t="shared" si="4"/>
        <v>1072235.1795281963</v>
      </c>
      <c r="E95" s="130">
        <f t="shared" si="5"/>
        <v>5346.1386022716924</v>
      </c>
      <c r="F95" s="130">
        <f t="shared" si="6"/>
        <v>1066889.0409259247</v>
      </c>
    </row>
    <row r="96" spans="2:6" x14ac:dyDescent="0.25">
      <c r="B96" s="4">
        <v>76</v>
      </c>
      <c r="C96" s="4">
        <f t="shared" si="3"/>
        <v>7</v>
      </c>
      <c r="D96" s="130">
        <f t="shared" si="4"/>
        <v>1073753.4371392748</v>
      </c>
      <c r="E96" s="130">
        <f t="shared" si="5"/>
        <v>5346.1386022716924</v>
      </c>
      <c r="F96" s="130">
        <f t="shared" si="6"/>
        <v>1068407.2985370031</v>
      </c>
    </row>
    <row r="97" spans="2:6" x14ac:dyDescent="0.25">
      <c r="B97" s="4">
        <v>77</v>
      </c>
      <c r="C97" s="4">
        <f t="shared" si="3"/>
        <v>7</v>
      </c>
      <c r="D97" s="130">
        <f t="shared" si="4"/>
        <v>1075281.4632655375</v>
      </c>
      <c r="E97" s="130">
        <f t="shared" si="5"/>
        <v>5346.1386022716924</v>
      </c>
      <c r="F97" s="130">
        <f t="shared" si="6"/>
        <v>1069935.3246632658</v>
      </c>
    </row>
    <row r="98" spans="2:6" x14ac:dyDescent="0.25">
      <c r="B98" s="4">
        <v>78</v>
      </c>
      <c r="C98" s="4">
        <f t="shared" ref="C98:C161" si="7">C86+1</f>
        <v>7</v>
      </c>
      <c r="D98" s="130">
        <f t="shared" si="4"/>
        <v>1076819.3207579055</v>
      </c>
      <c r="E98" s="130">
        <f t="shared" si="5"/>
        <v>5346.1386022716924</v>
      </c>
      <c r="F98" s="130">
        <f t="shared" si="6"/>
        <v>1071473.1821556338</v>
      </c>
    </row>
    <row r="99" spans="2:6" x14ac:dyDescent="0.25">
      <c r="B99" s="4">
        <v>79</v>
      </c>
      <c r="C99" s="4">
        <f t="shared" si="7"/>
        <v>7</v>
      </c>
      <c r="D99" s="130">
        <f t="shared" si="4"/>
        <v>1078367.0728716843</v>
      </c>
      <c r="E99" s="130">
        <f t="shared" si="5"/>
        <v>5346.1386022716924</v>
      </c>
      <c r="F99" s="130">
        <f t="shared" si="6"/>
        <v>1073020.9342694127</v>
      </c>
    </row>
    <row r="100" spans="2:6" x14ac:dyDescent="0.25">
      <c r="B100" s="4">
        <v>80</v>
      </c>
      <c r="C100" s="4">
        <f t="shared" si="7"/>
        <v>7</v>
      </c>
      <c r="D100" s="130">
        <f t="shared" si="4"/>
        <v>1079924.783269166</v>
      </c>
      <c r="E100" s="130">
        <f t="shared" si="5"/>
        <v>5346.1386022716924</v>
      </c>
      <c r="F100" s="130">
        <f t="shared" si="6"/>
        <v>1074578.6446668943</v>
      </c>
    </row>
    <row r="101" spans="2:6" x14ac:dyDescent="0.25">
      <c r="B101" s="4">
        <v>81</v>
      </c>
      <c r="C101" s="4">
        <f t="shared" si="7"/>
        <v>7</v>
      </c>
      <c r="D101" s="130">
        <f t="shared" si="4"/>
        <v>1081492.5160222477</v>
      </c>
      <c r="E101" s="130">
        <f t="shared" si="5"/>
        <v>5346.1386022716924</v>
      </c>
      <c r="F101" s="130">
        <f t="shared" si="6"/>
        <v>1076146.3774199761</v>
      </c>
    </row>
    <row r="102" spans="2:6" x14ac:dyDescent="0.25">
      <c r="B102" s="4">
        <v>82</v>
      </c>
      <c r="C102" s="4">
        <f t="shared" si="7"/>
        <v>7</v>
      </c>
      <c r="D102" s="130">
        <f t="shared" si="4"/>
        <v>1083070.3356150673</v>
      </c>
      <c r="E102" s="130">
        <f t="shared" si="5"/>
        <v>5346.1386022716924</v>
      </c>
      <c r="F102" s="130">
        <f t="shared" si="6"/>
        <v>1077724.1970127956</v>
      </c>
    </row>
    <row r="103" spans="2:6" x14ac:dyDescent="0.25">
      <c r="B103" s="4">
        <v>83</v>
      </c>
      <c r="C103" s="4">
        <f t="shared" si="7"/>
        <v>7</v>
      </c>
      <c r="D103" s="130">
        <f t="shared" si="4"/>
        <v>1084658.3069466553</v>
      </c>
      <c r="E103" s="130">
        <f t="shared" si="5"/>
        <v>5346.1386022716924</v>
      </c>
      <c r="F103" s="130">
        <f t="shared" si="6"/>
        <v>1079312.1683443836</v>
      </c>
    </row>
    <row r="104" spans="2:6" x14ac:dyDescent="0.25">
      <c r="B104" s="4">
        <v>84</v>
      </c>
      <c r="C104" s="4">
        <f t="shared" si="7"/>
        <v>7</v>
      </c>
      <c r="D104" s="130">
        <f t="shared" si="4"/>
        <v>1086256.4953336045</v>
      </c>
      <c r="E104" s="130">
        <f t="shared" si="5"/>
        <v>5346.1386022716924</v>
      </c>
      <c r="F104" s="130">
        <f t="shared" si="6"/>
        <v>1080910.3567313328</v>
      </c>
    </row>
    <row r="105" spans="2:6" x14ac:dyDescent="0.25">
      <c r="B105" s="4">
        <v>85</v>
      </c>
      <c r="C105" s="4">
        <f t="shared" si="7"/>
        <v>8</v>
      </c>
      <c r="D105" s="130">
        <f t="shared" si="4"/>
        <v>1087864.9665127569</v>
      </c>
      <c r="E105" s="130">
        <f t="shared" si="5"/>
        <v>5439.3248325637842</v>
      </c>
      <c r="F105" s="130">
        <f t="shared" si="6"/>
        <v>1082425.6416801931</v>
      </c>
    </row>
    <row r="106" spans="2:6" x14ac:dyDescent="0.25">
      <c r="B106" s="4">
        <v>86</v>
      </c>
      <c r="C106" s="4">
        <f t="shared" si="7"/>
        <v>8</v>
      </c>
      <c r="D106" s="130">
        <f t="shared" si="4"/>
        <v>1089390.0008506032</v>
      </c>
      <c r="E106" s="130">
        <f t="shared" si="5"/>
        <v>5439.3248325637842</v>
      </c>
      <c r="F106" s="130">
        <f t="shared" si="6"/>
        <v>1083950.6760180395</v>
      </c>
    </row>
    <row r="107" spans="2:6" x14ac:dyDescent="0.25">
      <c r="B107" s="4">
        <v>87</v>
      </c>
      <c r="C107" s="4">
        <f t="shared" si="7"/>
        <v>8</v>
      </c>
      <c r="D107" s="130">
        <f t="shared" si="4"/>
        <v>1090924.8473052981</v>
      </c>
      <c r="E107" s="130">
        <f t="shared" si="5"/>
        <v>5439.3248325637842</v>
      </c>
      <c r="F107" s="130">
        <f t="shared" si="6"/>
        <v>1085485.5224727343</v>
      </c>
    </row>
    <row r="108" spans="2:6" x14ac:dyDescent="0.25">
      <c r="B108" s="4">
        <v>88</v>
      </c>
      <c r="C108" s="4">
        <f t="shared" si="7"/>
        <v>8</v>
      </c>
      <c r="D108" s="130">
        <f t="shared" si="4"/>
        <v>1092469.5690082968</v>
      </c>
      <c r="E108" s="130">
        <f t="shared" si="5"/>
        <v>5439.3248325637842</v>
      </c>
      <c r="F108" s="130">
        <f t="shared" si="6"/>
        <v>1087030.2441757331</v>
      </c>
    </row>
    <row r="109" spans="2:6" x14ac:dyDescent="0.25">
      <c r="B109" s="4">
        <v>89</v>
      </c>
      <c r="C109" s="4">
        <f t="shared" si="7"/>
        <v>8</v>
      </c>
      <c r="D109" s="130">
        <f t="shared" si="4"/>
        <v>1094024.2294972441</v>
      </c>
      <c r="E109" s="130">
        <f t="shared" si="5"/>
        <v>5439.3248325637842</v>
      </c>
      <c r="F109" s="130">
        <f t="shared" si="6"/>
        <v>1088584.9046646804</v>
      </c>
    </row>
    <row r="110" spans="2:6" x14ac:dyDescent="0.25">
      <c r="B110" s="4">
        <v>90</v>
      </c>
      <c r="C110" s="4">
        <f t="shared" si="7"/>
        <v>8</v>
      </c>
      <c r="D110" s="130">
        <f t="shared" si="4"/>
        <v>1095588.8927185882</v>
      </c>
      <c r="E110" s="130">
        <f t="shared" si="5"/>
        <v>5439.3248325637842</v>
      </c>
      <c r="F110" s="130">
        <f t="shared" si="6"/>
        <v>1090149.5678860245</v>
      </c>
    </row>
    <row r="111" spans="2:6" x14ac:dyDescent="0.25">
      <c r="B111" s="4">
        <v>91</v>
      </c>
      <c r="C111" s="4">
        <f t="shared" si="7"/>
        <v>8</v>
      </c>
      <c r="D111" s="130">
        <f t="shared" si="4"/>
        <v>1097163.6230302104</v>
      </c>
      <c r="E111" s="130">
        <f t="shared" si="5"/>
        <v>5439.3248325637842</v>
      </c>
      <c r="F111" s="130">
        <f t="shared" si="6"/>
        <v>1091724.2981976466</v>
      </c>
    </row>
    <row r="112" spans="2:6" x14ac:dyDescent="0.25">
      <c r="B112" s="4">
        <v>92</v>
      </c>
      <c r="C112" s="4">
        <f t="shared" si="7"/>
        <v>8</v>
      </c>
      <c r="D112" s="130">
        <f t="shared" si="4"/>
        <v>1098748.4852040727</v>
      </c>
      <c r="E112" s="130">
        <f t="shared" si="5"/>
        <v>5439.3248325637842</v>
      </c>
      <c r="F112" s="130">
        <f t="shared" si="6"/>
        <v>1093309.1603715089</v>
      </c>
    </row>
    <row r="113" spans="2:6" x14ac:dyDescent="0.25">
      <c r="B113" s="4">
        <v>93</v>
      </c>
      <c r="C113" s="4">
        <f t="shared" si="7"/>
        <v>8</v>
      </c>
      <c r="D113" s="130">
        <f t="shared" si="4"/>
        <v>1100343.5444288817</v>
      </c>
      <c r="E113" s="130">
        <f t="shared" si="5"/>
        <v>5439.3248325637842</v>
      </c>
      <c r="F113" s="130">
        <f t="shared" si="6"/>
        <v>1094904.219596318</v>
      </c>
    </row>
    <row r="114" spans="2:6" x14ac:dyDescent="0.25">
      <c r="B114" s="4">
        <v>94</v>
      </c>
      <c r="C114" s="4">
        <f t="shared" si="7"/>
        <v>8</v>
      </c>
      <c r="D114" s="130">
        <f t="shared" si="4"/>
        <v>1101948.8663127704</v>
      </c>
      <c r="E114" s="130">
        <f t="shared" si="5"/>
        <v>5439.3248325637842</v>
      </c>
      <c r="F114" s="130">
        <f t="shared" si="6"/>
        <v>1096509.5414802067</v>
      </c>
    </row>
    <row r="115" spans="2:6" x14ac:dyDescent="0.25">
      <c r="B115" s="4">
        <v>95</v>
      </c>
      <c r="C115" s="4">
        <f t="shared" si="7"/>
        <v>8</v>
      </c>
      <c r="D115" s="130">
        <f t="shared" si="4"/>
        <v>1103564.5168859963</v>
      </c>
      <c r="E115" s="130">
        <f t="shared" si="5"/>
        <v>5439.3248325637842</v>
      </c>
      <c r="F115" s="130">
        <f t="shared" si="6"/>
        <v>1098125.1920534326</v>
      </c>
    </row>
    <row r="116" spans="2:6" x14ac:dyDescent="0.25">
      <c r="B116" s="4">
        <v>96</v>
      </c>
      <c r="C116" s="4">
        <f t="shared" si="7"/>
        <v>8</v>
      </c>
      <c r="D116" s="130">
        <f t="shared" si="4"/>
        <v>1105190.5626036576</v>
      </c>
      <c r="E116" s="130">
        <f t="shared" si="5"/>
        <v>5439.3248325637842</v>
      </c>
      <c r="F116" s="130">
        <f t="shared" si="6"/>
        <v>1099751.2377710938</v>
      </c>
    </row>
    <row r="117" spans="2:6" x14ac:dyDescent="0.25">
      <c r="B117" s="4">
        <v>97</v>
      </c>
      <c r="C117" s="4">
        <f t="shared" si="7"/>
        <v>9</v>
      </c>
      <c r="D117" s="130">
        <f t="shared" si="4"/>
        <v>1106827.0703484267</v>
      </c>
      <c r="E117" s="130">
        <f t="shared" si="5"/>
        <v>5534.1353517421339</v>
      </c>
      <c r="F117" s="130">
        <f t="shared" si="6"/>
        <v>1101292.9349966845</v>
      </c>
    </row>
    <row r="118" spans="2:6" x14ac:dyDescent="0.25">
      <c r="B118" s="4">
        <v>98</v>
      </c>
      <c r="C118" s="4">
        <f t="shared" si="7"/>
        <v>9</v>
      </c>
      <c r="D118" s="130">
        <f t="shared" si="4"/>
        <v>1108378.6869003873</v>
      </c>
      <c r="E118" s="130">
        <f t="shared" si="5"/>
        <v>5534.1353517421339</v>
      </c>
      <c r="F118" s="130">
        <f t="shared" si="6"/>
        <v>1102844.5515486451</v>
      </c>
    </row>
    <row r="119" spans="2:6" x14ac:dyDescent="0.25">
      <c r="B119" s="4">
        <v>99</v>
      </c>
      <c r="C119" s="4">
        <f t="shared" si="7"/>
        <v>9</v>
      </c>
      <c r="D119" s="130">
        <f t="shared" si="4"/>
        <v>1109940.2865999623</v>
      </c>
      <c r="E119" s="130">
        <f t="shared" si="5"/>
        <v>5534.1353517421339</v>
      </c>
      <c r="F119" s="130">
        <f t="shared" si="6"/>
        <v>1104406.1512482201</v>
      </c>
    </row>
    <row r="120" spans="2:6" x14ac:dyDescent="0.25">
      <c r="B120" s="4">
        <v>100</v>
      </c>
      <c r="C120" s="4">
        <f t="shared" si="7"/>
        <v>9</v>
      </c>
      <c r="D120" s="130">
        <f t="shared" si="4"/>
        <v>1111511.9336790242</v>
      </c>
      <c r="E120" s="130">
        <f t="shared" si="5"/>
        <v>5534.1353517421339</v>
      </c>
      <c r="F120" s="130">
        <f t="shared" si="6"/>
        <v>1105977.7983272821</v>
      </c>
    </row>
    <row r="121" spans="2:6" x14ac:dyDescent="0.25">
      <c r="B121" s="4">
        <v>101</v>
      </c>
      <c r="C121" s="4">
        <f t="shared" si="7"/>
        <v>9</v>
      </c>
      <c r="D121" s="130">
        <f t="shared" si="4"/>
        <v>1113093.6927827152</v>
      </c>
      <c r="E121" s="130">
        <f t="shared" si="5"/>
        <v>5534.1353517421339</v>
      </c>
      <c r="F121" s="130">
        <f t="shared" si="6"/>
        <v>1107559.557430973</v>
      </c>
    </row>
    <row r="122" spans="2:6" x14ac:dyDescent="0.25">
      <c r="B122" s="4">
        <v>102</v>
      </c>
      <c r="C122" s="4">
        <f t="shared" si="7"/>
        <v>9</v>
      </c>
      <c r="D122" s="130">
        <f t="shared" si="4"/>
        <v>1114685.6289721059</v>
      </c>
      <c r="E122" s="130">
        <f t="shared" si="5"/>
        <v>5534.1353517421339</v>
      </c>
      <c r="F122" s="130">
        <f t="shared" si="6"/>
        <v>1109151.4936203638</v>
      </c>
    </row>
    <row r="123" spans="2:6" x14ac:dyDescent="0.25">
      <c r="B123" s="4">
        <v>103</v>
      </c>
      <c r="C123" s="4">
        <f t="shared" si="7"/>
        <v>9</v>
      </c>
      <c r="D123" s="130">
        <f t="shared" si="4"/>
        <v>1116287.8077268724</v>
      </c>
      <c r="E123" s="130">
        <f t="shared" si="5"/>
        <v>5534.1353517421339</v>
      </c>
      <c r="F123" s="130">
        <f t="shared" si="6"/>
        <v>1110753.6723751302</v>
      </c>
    </row>
    <row r="124" spans="2:6" x14ac:dyDescent="0.25">
      <c r="B124" s="4">
        <v>104</v>
      </c>
      <c r="C124" s="4">
        <f t="shared" si="7"/>
        <v>9</v>
      </c>
      <c r="D124" s="130">
        <f t="shared" si="4"/>
        <v>1117900.2949479888</v>
      </c>
      <c r="E124" s="130">
        <f t="shared" si="5"/>
        <v>5534.1353517421339</v>
      </c>
      <c r="F124" s="130">
        <f t="shared" si="6"/>
        <v>1112366.1595962467</v>
      </c>
    </row>
    <row r="125" spans="2:6" x14ac:dyDescent="0.25">
      <c r="B125" s="4">
        <v>105</v>
      </c>
      <c r="C125" s="4">
        <f t="shared" si="7"/>
        <v>9</v>
      </c>
      <c r="D125" s="130">
        <f t="shared" si="4"/>
        <v>1119523.1569604378</v>
      </c>
      <c r="E125" s="130">
        <f t="shared" si="5"/>
        <v>5534.1353517421339</v>
      </c>
      <c r="F125" s="130">
        <f t="shared" si="6"/>
        <v>1113989.0216086956</v>
      </c>
    </row>
    <row r="126" spans="2:6" x14ac:dyDescent="0.25">
      <c r="B126" s="4">
        <v>106</v>
      </c>
      <c r="C126" s="4">
        <f t="shared" si="7"/>
        <v>9</v>
      </c>
      <c r="D126" s="130">
        <f t="shared" si="4"/>
        <v>1121156.4605159392</v>
      </c>
      <c r="E126" s="130">
        <f t="shared" si="5"/>
        <v>5534.1353517421339</v>
      </c>
      <c r="F126" s="130">
        <f t="shared" si="6"/>
        <v>1115622.325164197</v>
      </c>
    </row>
    <row r="127" spans="2:6" x14ac:dyDescent="0.25">
      <c r="B127" s="4">
        <v>107</v>
      </c>
      <c r="C127" s="4">
        <f t="shared" si="7"/>
        <v>9</v>
      </c>
      <c r="D127" s="130">
        <f t="shared" si="4"/>
        <v>1122800.2727956956</v>
      </c>
      <c r="E127" s="130">
        <f t="shared" si="5"/>
        <v>5534.1353517421339</v>
      </c>
      <c r="F127" s="130">
        <f t="shared" si="6"/>
        <v>1117266.1374439534</v>
      </c>
    </row>
    <row r="128" spans="2:6" x14ac:dyDescent="0.25">
      <c r="B128" s="4">
        <v>108</v>
      </c>
      <c r="C128" s="4">
        <f t="shared" si="7"/>
        <v>9</v>
      </c>
      <c r="D128" s="130">
        <f t="shared" si="4"/>
        <v>1124454.661413155</v>
      </c>
      <c r="E128" s="130">
        <f t="shared" si="5"/>
        <v>5534.1353517421339</v>
      </c>
      <c r="F128" s="130">
        <f t="shared" si="6"/>
        <v>1118920.5260614129</v>
      </c>
    </row>
    <row r="129" spans="2:6" x14ac:dyDescent="0.25">
      <c r="B129" s="4">
        <v>109</v>
      </c>
      <c r="C129" s="4">
        <f t="shared" si="7"/>
        <v>10</v>
      </c>
      <c r="D129" s="130">
        <f t="shared" si="4"/>
        <v>1126119.6944167928</v>
      </c>
      <c r="E129" s="130">
        <f t="shared" si="5"/>
        <v>5630.5984720839642</v>
      </c>
      <c r="F129" s="130">
        <f t="shared" si="6"/>
        <v>1120489.0959447089</v>
      </c>
    </row>
    <row r="130" spans="2:6" x14ac:dyDescent="0.25">
      <c r="B130" s="4">
        <v>110</v>
      </c>
      <c r="C130" s="4">
        <f t="shared" si="7"/>
        <v>10</v>
      </c>
      <c r="D130" s="130">
        <f t="shared" si="4"/>
        <v>1127698.3565259478</v>
      </c>
      <c r="E130" s="130">
        <f t="shared" si="5"/>
        <v>5630.5984720839642</v>
      </c>
      <c r="F130" s="130">
        <f t="shared" si="6"/>
        <v>1122067.7580538639</v>
      </c>
    </row>
    <row r="131" spans="2:6" x14ac:dyDescent="0.25">
      <c r="B131" s="4">
        <v>111</v>
      </c>
      <c r="C131" s="4">
        <f t="shared" si="7"/>
        <v>10</v>
      </c>
      <c r="D131" s="130">
        <f t="shared" si="4"/>
        <v>1129287.1757946464</v>
      </c>
      <c r="E131" s="130">
        <f t="shared" si="5"/>
        <v>5630.5984720839642</v>
      </c>
      <c r="F131" s="130">
        <f t="shared" si="6"/>
        <v>1123656.5773225625</v>
      </c>
    </row>
    <row r="132" spans="2:6" x14ac:dyDescent="0.25">
      <c r="B132" s="4">
        <v>112</v>
      </c>
      <c r="C132" s="4">
        <f t="shared" si="7"/>
        <v>10</v>
      </c>
      <c r="D132" s="130">
        <f t="shared" si="4"/>
        <v>1130886.2175743592</v>
      </c>
      <c r="E132" s="130">
        <f t="shared" si="5"/>
        <v>5630.5984720839642</v>
      </c>
      <c r="F132" s="130">
        <f t="shared" si="6"/>
        <v>1125255.6191022752</v>
      </c>
    </row>
    <row r="133" spans="2:6" x14ac:dyDescent="0.25">
      <c r="B133" s="4">
        <v>113</v>
      </c>
      <c r="C133" s="4">
        <f t="shared" si="7"/>
        <v>10</v>
      </c>
      <c r="D133" s="130">
        <f t="shared" si="4"/>
        <v>1132495.5476370298</v>
      </c>
      <c r="E133" s="130">
        <f t="shared" si="5"/>
        <v>5630.5984720839642</v>
      </c>
      <c r="F133" s="130">
        <f t="shared" si="6"/>
        <v>1126864.9491649459</v>
      </c>
    </row>
    <row r="134" spans="2:6" x14ac:dyDescent="0.25">
      <c r="B134" s="4">
        <v>114</v>
      </c>
      <c r="C134" s="4">
        <f t="shared" si="7"/>
        <v>10</v>
      </c>
      <c r="D134" s="130">
        <f t="shared" si="4"/>
        <v>1134115.2321777807</v>
      </c>
      <c r="E134" s="130">
        <f t="shared" si="5"/>
        <v>5630.5984720839642</v>
      </c>
      <c r="F134" s="130">
        <f t="shared" si="6"/>
        <v>1128484.6337056968</v>
      </c>
    </row>
    <row r="135" spans="2:6" x14ac:dyDescent="0.25">
      <c r="B135" s="4">
        <v>115</v>
      </c>
      <c r="C135" s="4">
        <f t="shared" si="7"/>
        <v>10</v>
      </c>
      <c r="D135" s="130">
        <f t="shared" si="4"/>
        <v>1135745.3378176354</v>
      </c>
      <c r="E135" s="130">
        <f t="shared" si="5"/>
        <v>5630.5984720839642</v>
      </c>
      <c r="F135" s="130">
        <f t="shared" si="6"/>
        <v>1130114.7393455515</v>
      </c>
    </row>
    <row r="136" spans="2:6" x14ac:dyDescent="0.25">
      <c r="B136" s="4">
        <v>116</v>
      </c>
      <c r="C136" s="4">
        <f t="shared" si="7"/>
        <v>10</v>
      </c>
      <c r="D136" s="130">
        <f t="shared" si="4"/>
        <v>1137385.9316062594</v>
      </c>
      <c r="E136" s="130">
        <f t="shared" si="5"/>
        <v>5630.5984720839642</v>
      </c>
      <c r="F136" s="130">
        <f t="shared" si="6"/>
        <v>1131755.3331341755</v>
      </c>
    </row>
    <row r="137" spans="2:6" x14ac:dyDescent="0.25">
      <c r="B137" s="4">
        <v>117</v>
      </c>
      <c r="C137" s="4">
        <f t="shared" si="7"/>
        <v>10</v>
      </c>
      <c r="D137" s="130">
        <f t="shared" si="4"/>
        <v>1139037.0810247178</v>
      </c>
      <c r="E137" s="130">
        <f t="shared" si="5"/>
        <v>5630.5984720839642</v>
      </c>
      <c r="F137" s="130">
        <f t="shared" si="6"/>
        <v>1133406.4825526339</v>
      </c>
    </row>
    <row r="138" spans="2:6" x14ac:dyDescent="0.25">
      <c r="B138" s="4">
        <v>118</v>
      </c>
      <c r="C138" s="4">
        <f t="shared" si="7"/>
        <v>10</v>
      </c>
      <c r="D138" s="130">
        <f t="shared" si="4"/>
        <v>1140698.8539882505</v>
      </c>
      <c r="E138" s="130">
        <f t="shared" si="5"/>
        <v>5630.5984720839642</v>
      </c>
      <c r="F138" s="130">
        <f t="shared" si="6"/>
        <v>1135068.2555161666</v>
      </c>
    </row>
    <row r="139" spans="2:6" x14ac:dyDescent="0.25">
      <c r="B139" s="4">
        <v>119</v>
      </c>
      <c r="C139" s="4">
        <f t="shared" si="7"/>
        <v>10</v>
      </c>
      <c r="D139" s="130">
        <f t="shared" si="4"/>
        <v>1142371.3188490667</v>
      </c>
      <c r="E139" s="130">
        <f t="shared" si="5"/>
        <v>5630.5984720839642</v>
      </c>
      <c r="F139" s="130">
        <f t="shared" si="6"/>
        <v>1136740.7203769828</v>
      </c>
    </row>
    <row r="140" spans="2:6" x14ac:dyDescent="0.25">
      <c r="B140" s="4">
        <v>120</v>
      </c>
      <c r="C140" s="4">
        <f t="shared" si="7"/>
        <v>10</v>
      </c>
      <c r="D140" s="130">
        <f t="shared" si="4"/>
        <v>1144054.5443991553</v>
      </c>
      <c r="E140" s="130">
        <f t="shared" si="5"/>
        <v>5630.5984720839642</v>
      </c>
      <c r="F140" s="130">
        <f t="shared" si="6"/>
        <v>1138423.9459270714</v>
      </c>
    </row>
    <row r="141" spans="2:6" x14ac:dyDescent="0.25">
      <c r="B141" s="4">
        <v>121</v>
      </c>
      <c r="C141" s="4">
        <f t="shared" si="7"/>
        <v>11</v>
      </c>
      <c r="D141" s="130">
        <f t="shared" si="4"/>
        <v>1145748.5998731151</v>
      </c>
      <c r="E141" s="130">
        <f t="shared" si="5"/>
        <v>5728.7429993655751</v>
      </c>
      <c r="F141" s="130">
        <f t="shared" si="6"/>
        <v>1140019.8568737495</v>
      </c>
    </row>
    <row r="142" spans="2:6" x14ac:dyDescent="0.25">
      <c r="B142" s="4">
        <v>122</v>
      </c>
      <c r="C142" s="4">
        <f t="shared" si="7"/>
        <v>11</v>
      </c>
      <c r="D142" s="130">
        <f t="shared" si="4"/>
        <v>1147354.7789588771</v>
      </c>
      <c r="E142" s="130">
        <f t="shared" si="5"/>
        <v>5728.7429993655751</v>
      </c>
      <c r="F142" s="130">
        <f t="shared" si="6"/>
        <v>1141626.0359595115</v>
      </c>
    </row>
    <row r="143" spans="2:6" x14ac:dyDescent="0.25">
      <c r="B143" s="4">
        <v>123</v>
      </c>
      <c r="C143" s="4">
        <f t="shared" si="7"/>
        <v>11</v>
      </c>
      <c r="D143" s="130">
        <f t="shared" si="4"/>
        <v>1148971.2922492388</v>
      </c>
      <c r="E143" s="130">
        <f t="shared" si="5"/>
        <v>5728.7429993655751</v>
      </c>
      <c r="F143" s="130">
        <f t="shared" si="6"/>
        <v>1143242.5492498733</v>
      </c>
    </row>
    <row r="144" spans="2:6" x14ac:dyDescent="0.25">
      <c r="B144" s="4">
        <v>124</v>
      </c>
      <c r="C144" s="4">
        <f t="shared" si="7"/>
        <v>11</v>
      </c>
      <c r="D144" s="130">
        <f t="shared" si="4"/>
        <v>1150598.2062347841</v>
      </c>
      <c r="E144" s="130">
        <f t="shared" si="5"/>
        <v>5728.7429993655751</v>
      </c>
      <c r="F144" s="130">
        <f t="shared" si="6"/>
        <v>1144869.4632354185</v>
      </c>
    </row>
    <row r="145" spans="2:6" x14ac:dyDescent="0.25">
      <c r="B145" s="4">
        <v>125</v>
      </c>
      <c r="C145" s="4">
        <f t="shared" si="7"/>
        <v>11</v>
      </c>
      <c r="D145" s="130">
        <f t="shared" si="4"/>
        <v>1152235.5878338986</v>
      </c>
      <c r="E145" s="130">
        <f t="shared" si="5"/>
        <v>5728.7429993655751</v>
      </c>
      <c r="F145" s="130">
        <f t="shared" si="6"/>
        <v>1146506.8448345331</v>
      </c>
    </row>
    <row r="146" spans="2:6" x14ac:dyDescent="0.25">
      <c r="B146" s="4">
        <v>126</v>
      </c>
      <c r="C146" s="4">
        <f t="shared" si="7"/>
        <v>11</v>
      </c>
      <c r="D146" s="130">
        <f t="shared" si="4"/>
        <v>1153883.5043955236</v>
      </c>
      <c r="E146" s="130">
        <f t="shared" si="5"/>
        <v>5728.7429993655751</v>
      </c>
      <c r="F146" s="130">
        <f t="shared" si="6"/>
        <v>1148154.761396158</v>
      </c>
    </row>
    <row r="147" spans="2:6" x14ac:dyDescent="0.25">
      <c r="B147" s="4">
        <v>127</v>
      </c>
      <c r="C147" s="4">
        <f t="shared" si="7"/>
        <v>11</v>
      </c>
      <c r="D147" s="130">
        <f t="shared" si="4"/>
        <v>1155542.0237019246</v>
      </c>
      <c r="E147" s="130">
        <f t="shared" si="5"/>
        <v>5728.7429993655751</v>
      </c>
      <c r="F147" s="130">
        <f t="shared" si="6"/>
        <v>1149813.280702559</v>
      </c>
    </row>
    <row r="148" spans="2:6" x14ac:dyDescent="0.25">
      <c r="B148" s="4">
        <v>128</v>
      </c>
      <c r="C148" s="4">
        <f t="shared" si="7"/>
        <v>11</v>
      </c>
      <c r="D148" s="130">
        <f t="shared" si="4"/>
        <v>1157211.2139714812</v>
      </c>
      <c r="E148" s="130">
        <f t="shared" si="5"/>
        <v>5728.7429993655751</v>
      </c>
      <c r="F148" s="130">
        <f t="shared" si="6"/>
        <v>1151482.4709721156</v>
      </c>
    </row>
    <row r="149" spans="2:6" x14ac:dyDescent="0.25">
      <c r="B149" s="4">
        <v>129</v>
      </c>
      <c r="C149" s="4">
        <f t="shared" si="7"/>
        <v>11</v>
      </c>
      <c r="D149" s="130">
        <f t="shared" si="4"/>
        <v>1158891.1438614915</v>
      </c>
      <c r="E149" s="130">
        <f t="shared" si="5"/>
        <v>5728.7429993655751</v>
      </c>
      <c r="F149" s="130">
        <f t="shared" si="6"/>
        <v>1153162.4008621259</v>
      </c>
    </row>
    <row r="150" spans="2:6" x14ac:dyDescent="0.25">
      <c r="B150" s="4">
        <v>130</v>
      </c>
      <c r="C150" s="4">
        <f t="shared" si="7"/>
        <v>11</v>
      </c>
      <c r="D150" s="130">
        <f t="shared" si="4"/>
        <v>1160581.8824709966</v>
      </c>
      <c r="E150" s="130">
        <f t="shared" si="5"/>
        <v>5728.7429993655751</v>
      </c>
      <c r="F150" s="130">
        <f t="shared" si="6"/>
        <v>1154853.139471631</v>
      </c>
    </row>
    <row r="151" spans="2:6" x14ac:dyDescent="0.25">
      <c r="B151" s="4">
        <v>131</v>
      </c>
      <c r="C151" s="4">
        <f t="shared" si="7"/>
        <v>11</v>
      </c>
      <c r="D151" s="130">
        <f t="shared" ref="D151:D214" si="8">MAX(F150*(1+$C$13),0)</f>
        <v>1162283.4993436234</v>
      </c>
      <c r="E151" s="130">
        <f t="shared" ref="E151:E214" si="9">MIN(IF($C$15="Mensal",D151*$C$9,IF(C151=C150,E150,D151*$C$9)),D151)</f>
        <v>5728.7429993655751</v>
      </c>
      <c r="F151" s="130">
        <f t="shared" ref="F151:F214" si="10">MAX((D151-E151),0)</f>
        <v>1156554.7563442579</v>
      </c>
    </row>
    <row r="152" spans="2:6" x14ac:dyDescent="0.25">
      <c r="B152" s="4">
        <v>132</v>
      </c>
      <c r="C152" s="4">
        <f t="shared" si="7"/>
        <v>11</v>
      </c>
      <c r="D152" s="130">
        <f t="shared" si="8"/>
        <v>1163996.0644704446</v>
      </c>
      <c r="E152" s="130">
        <f t="shared" si="9"/>
        <v>5728.7429993655751</v>
      </c>
      <c r="F152" s="130">
        <f t="shared" si="10"/>
        <v>1158267.321471079</v>
      </c>
    </row>
    <row r="153" spans="2:6" x14ac:dyDescent="0.25">
      <c r="B153" s="4">
        <v>133</v>
      </c>
      <c r="C153" s="4">
        <f t="shared" si="7"/>
        <v>12</v>
      </c>
      <c r="D153" s="130">
        <f t="shared" si="8"/>
        <v>1165719.648292857</v>
      </c>
      <c r="E153" s="130">
        <f t="shared" si="9"/>
        <v>5828.5982414642849</v>
      </c>
      <c r="F153" s="130">
        <f t="shared" si="10"/>
        <v>1159891.0500513928</v>
      </c>
    </row>
    <row r="154" spans="2:6" x14ac:dyDescent="0.25">
      <c r="B154" s="4">
        <v>134</v>
      </c>
      <c r="C154" s="4">
        <f t="shared" si="7"/>
        <v>12</v>
      </c>
      <c r="D154" s="130">
        <f t="shared" si="8"/>
        <v>1167353.8239917469</v>
      </c>
      <c r="E154" s="130">
        <f t="shared" si="9"/>
        <v>5828.5982414642849</v>
      </c>
      <c r="F154" s="130">
        <f t="shared" si="10"/>
        <v>1161525.2257502826</v>
      </c>
    </row>
    <row r="155" spans="2:6" x14ac:dyDescent="0.25">
      <c r="B155" s="4">
        <v>135</v>
      </c>
      <c r="C155" s="4">
        <f t="shared" si="7"/>
        <v>12</v>
      </c>
      <c r="D155" s="130">
        <f t="shared" si="8"/>
        <v>1168998.5140262884</v>
      </c>
      <c r="E155" s="130">
        <f t="shared" si="9"/>
        <v>5828.5982414642849</v>
      </c>
      <c r="F155" s="130">
        <f t="shared" si="10"/>
        <v>1163169.9157848242</v>
      </c>
    </row>
    <row r="156" spans="2:6" x14ac:dyDescent="0.25">
      <c r="B156" s="4">
        <v>136</v>
      </c>
      <c r="C156" s="4">
        <f t="shared" si="7"/>
        <v>12</v>
      </c>
      <c r="D156" s="130">
        <f t="shared" si="8"/>
        <v>1170653.786046034</v>
      </c>
      <c r="E156" s="130">
        <f t="shared" si="9"/>
        <v>5828.5982414642849</v>
      </c>
      <c r="F156" s="130">
        <f t="shared" si="10"/>
        <v>1164825.1878045697</v>
      </c>
    </row>
    <row r="157" spans="2:6" x14ac:dyDescent="0.25">
      <c r="B157" s="4">
        <v>137</v>
      </c>
      <c r="C157" s="4">
        <f t="shared" si="7"/>
        <v>12</v>
      </c>
      <c r="D157" s="130">
        <f t="shared" si="8"/>
        <v>1172319.7081357946</v>
      </c>
      <c r="E157" s="130">
        <f t="shared" si="9"/>
        <v>5828.5982414642849</v>
      </c>
      <c r="F157" s="130">
        <f t="shared" si="10"/>
        <v>1166491.1098943304</v>
      </c>
    </row>
    <row r="158" spans="2:6" x14ac:dyDescent="0.25">
      <c r="B158" s="4">
        <v>138</v>
      </c>
      <c r="C158" s="4">
        <f t="shared" si="7"/>
        <v>12</v>
      </c>
      <c r="D158" s="130">
        <f t="shared" si="8"/>
        <v>1173996.3488184419</v>
      </c>
      <c r="E158" s="130">
        <f t="shared" si="9"/>
        <v>5828.5982414642849</v>
      </c>
      <c r="F158" s="130">
        <f t="shared" si="10"/>
        <v>1168167.7505769776</v>
      </c>
    </row>
    <row r="159" spans="2:6" x14ac:dyDescent="0.25">
      <c r="B159" s="4">
        <v>139</v>
      </c>
      <c r="C159" s="4">
        <f t="shared" si="7"/>
        <v>12</v>
      </c>
      <c r="D159" s="130">
        <f t="shared" si="8"/>
        <v>1175683.7770577248</v>
      </c>
      <c r="E159" s="130">
        <f t="shared" si="9"/>
        <v>5828.5982414642849</v>
      </c>
      <c r="F159" s="130">
        <f t="shared" si="10"/>
        <v>1169855.1788162605</v>
      </c>
    </row>
    <row r="160" spans="2:6" x14ac:dyDescent="0.25">
      <c r="B160" s="4">
        <v>140</v>
      </c>
      <c r="C160" s="4">
        <f t="shared" si="7"/>
        <v>12</v>
      </c>
      <c r="D160" s="130">
        <f t="shared" si="8"/>
        <v>1177382.0622611078</v>
      </c>
      <c r="E160" s="130">
        <f t="shared" si="9"/>
        <v>5828.5982414642849</v>
      </c>
      <c r="F160" s="130">
        <f t="shared" si="10"/>
        <v>1171553.4640196436</v>
      </c>
    </row>
    <row r="161" spans="2:6" x14ac:dyDescent="0.25">
      <c r="B161" s="4">
        <v>141</v>
      </c>
      <c r="C161" s="4">
        <f t="shared" si="7"/>
        <v>12</v>
      </c>
      <c r="D161" s="130">
        <f t="shared" si="8"/>
        <v>1179091.2742826247</v>
      </c>
      <c r="E161" s="130">
        <f t="shared" si="9"/>
        <v>5828.5982414642849</v>
      </c>
      <c r="F161" s="130">
        <f t="shared" si="10"/>
        <v>1173262.6760411605</v>
      </c>
    </row>
    <row r="162" spans="2:6" x14ac:dyDescent="0.25">
      <c r="B162" s="4">
        <v>142</v>
      </c>
      <c r="C162" s="4">
        <f t="shared" ref="C162:C225" si="11">C150+1</f>
        <v>12</v>
      </c>
      <c r="D162" s="130">
        <f t="shared" si="8"/>
        <v>1180811.4834257525</v>
      </c>
      <c r="E162" s="130">
        <f t="shared" si="9"/>
        <v>5828.5982414642849</v>
      </c>
      <c r="F162" s="130">
        <f t="shared" si="10"/>
        <v>1174982.8851842883</v>
      </c>
    </row>
    <row r="163" spans="2:6" x14ac:dyDescent="0.25">
      <c r="B163" s="4">
        <v>143</v>
      </c>
      <c r="C163" s="4">
        <f t="shared" si="11"/>
        <v>12</v>
      </c>
      <c r="D163" s="130">
        <f t="shared" si="8"/>
        <v>1182542.7604463026</v>
      </c>
      <c r="E163" s="130">
        <f t="shared" si="9"/>
        <v>5828.5982414642849</v>
      </c>
      <c r="F163" s="130">
        <f t="shared" si="10"/>
        <v>1176714.1622048384</v>
      </c>
    </row>
    <row r="164" spans="2:6" x14ac:dyDescent="0.25">
      <c r="B164" s="4">
        <v>144</v>
      </c>
      <c r="C164" s="4">
        <f t="shared" si="11"/>
        <v>12</v>
      </c>
      <c r="D164" s="130">
        <f t="shared" si="8"/>
        <v>1184285.1765553318</v>
      </c>
      <c r="E164" s="130">
        <f t="shared" si="9"/>
        <v>5828.5982414642849</v>
      </c>
      <c r="F164" s="130">
        <f t="shared" si="10"/>
        <v>1178456.5783138676</v>
      </c>
    </row>
    <row r="165" spans="2:6" x14ac:dyDescent="0.25">
      <c r="B165" s="4">
        <v>145</v>
      </c>
      <c r="C165" s="4">
        <f t="shared" si="11"/>
        <v>13</v>
      </c>
      <c r="D165" s="130">
        <f t="shared" si="8"/>
        <v>1186038.8034220706</v>
      </c>
      <c r="E165" s="130">
        <f t="shared" si="9"/>
        <v>5930.1940171103533</v>
      </c>
      <c r="F165" s="130">
        <f t="shared" si="10"/>
        <v>1180108.6094049602</v>
      </c>
    </row>
    <row r="166" spans="2:6" x14ac:dyDescent="0.25">
      <c r="B166" s="4">
        <v>146</v>
      </c>
      <c r="C166" s="4">
        <f t="shared" si="11"/>
        <v>13</v>
      </c>
      <c r="D166" s="130">
        <f t="shared" si="8"/>
        <v>1187701.463730946</v>
      </c>
      <c r="E166" s="130">
        <f t="shared" si="9"/>
        <v>5930.1940171103533</v>
      </c>
      <c r="F166" s="130">
        <f t="shared" si="10"/>
        <v>1181771.2697138356</v>
      </c>
    </row>
    <row r="167" spans="2:6" x14ac:dyDescent="0.25">
      <c r="B167" s="4">
        <v>147</v>
      </c>
      <c r="C167" s="4">
        <f t="shared" si="11"/>
        <v>13</v>
      </c>
      <c r="D167" s="130">
        <f t="shared" si="8"/>
        <v>1189374.8216463113</v>
      </c>
      <c r="E167" s="130">
        <f t="shared" si="9"/>
        <v>5930.1940171103533</v>
      </c>
      <c r="F167" s="130">
        <f t="shared" si="10"/>
        <v>1183444.6276292009</v>
      </c>
    </row>
    <row r="168" spans="2:6" x14ac:dyDescent="0.25">
      <c r="B168" s="4">
        <v>148</v>
      </c>
      <c r="C168" s="4">
        <f t="shared" si="11"/>
        <v>13</v>
      </c>
      <c r="D168" s="130">
        <f t="shared" si="8"/>
        <v>1191058.9459968889</v>
      </c>
      <c r="E168" s="130">
        <f t="shared" si="9"/>
        <v>5930.1940171103533</v>
      </c>
      <c r="F168" s="130">
        <f t="shared" si="10"/>
        <v>1185128.7519797785</v>
      </c>
    </row>
    <row r="169" spans="2:6" x14ac:dyDescent="0.25">
      <c r="B169" s="4">
        <v>149</v>
      </c>
      <c r="C169" s="4">
        <f t="shared" si="11"/>
        <v>13</v>
      </c>
      <c r="D169" s="130">
        <f t="shared" si="8"/>
        <v>1192753.9060542472</v>
      </c>
      <c r="E169" s="130">
        <f t="shared" si="9"/>
        <v>5930.1940171103533</v>
      </c>
      <c r="F169" s="130">
        <f t="shared" si="10"/>
        <v>1186823.7120371368</v>
      </c>
    </row>
    <row r="170" spans="2:6" x14ac:dyDescent="0.25">
      <c r="B170" s="4">
        <v>150</v>
      </c>
      <c r="C170" s="4">
        <f t="shared" si="11"/>
        <v>13</v>
      </c>
      <c r="D170" s="130">
        <f t="shared" si="8"/>
        <v>1194459.7715356497</v>
      </c>
      <c r="E170" s="130">
        <f t="shared" si="9"/>
        <v>5930.1940171103533</v>
      </c>
      <c r="F170" s="130">
        <f t="shared" si="10"/>
        <v>1188529.5775185393</v>
      </c>
    </row>
    <row r="171" spans="2:6" x14ac:dyDescent="0.25">
      <c r="B171" s="4">
        <v>151</v>
      </c>
      <c r="C171" s="4">
        <f t="shared" si="11"/>
        <v>13</v>
      </c>
      <c r="D171" s="130">
        <f t="shared" si="8"/>
        <v>1196176.6126069231</v>
      </c>
      <c r="E171" s="130">
        <f t="shared" si="9"/>
        <v>5930.1940171103533</v>
      </c>
      <c r="F171" s="130">
        <f t="shared" si="10"/>
        <v>1190246.4185898127</v>
      </c>
    </row>
    <row r="172" spans="2:6" x14ac:dyDescent="0.25">
      <c r="B172" s="4">
        <v>152</v>
      </c>
      <c r="C172" s="4">
        <f t="shared" si="11"/>
        <v>13</v>
      </c>
      <c r="D172" s="130">
        <f t="shared" si="8"/>
        <v>1197904.4998853432</v>
      </c>
      <c r="E172" s="130">
        <f t="shared" si="9"/>
        <v>5930.1940171103533</v>
      </c>
      <c r="F172" s="130">
        <f t="shared" si="10"/>
        <v>1191974.3058682329</v>
      </c>
    </row>
    <row r="173" spans="2:6" x14ac:dyDescent="0.25">
      <c r="B173" s="4">
        <v>153</v>
      </c>
      <c r="C173" s="4">
        <f t="shared" si="11"/>
        <v>13</v>
      </c>
      <c r="D173" s="130">
        <f t="shared" si="8"/>
        <v>1199643.5044425395</v>
      </c>
      <c r="E173" s="130">
        <f t="shared" si="9"/>
        <v>5930.1940171103533</v>
      </c>
      <c r="F173" s="130">
        <f t="shared" si="10"/>
        <v>1193713.3104254291</v>
      </c>
    </row>
    <row r="174" spans="2:6" x14ac:dyDescent="0.25">
      <c r="B174" s="4">
        <v>154</v>
      </c>
      <c r="C174" s="4">
        <f t="shared" si="11"/>
        <v>13</v>
      </c>
      <c r="D174" s="130">
        <f t="shared" si="8"/>
        <v>1201393.6978074182</v>
      </c>
      <c r="E174" s="130">
        <f t="shared" si="9"/>
        <v>5930.1940171103533</v>
      </c>
      <c r="F174" s="130">
        <f t="shared" si="10"/>
        <v>1195463.5037903078</v>
      </c>
    </row>
    <row r="175" spans="2:6" x14ac:dyDescent="0.25">
      <c r="B175" s="4">
        <v>155</v>
      </c>
      <c r="C175" s="4">
        <f t="shared" si="11"/>
        <v>13</v>
      </c>
      <c r="D175" s="130">
        <f t="shared" si="8"/>
        <v>1203155.1519691048</v>
      </c>
      <c r="E175" s="130">
        <f t="shared" si="9"/>
        <v>5930.1940171103533</v>
      </c>
      <c r="F175" s="130">
        <f t="shared" si="10"/>
        <v>1197224.9579519944</v>
      </c>
    </row>
    <row r="176" spans="2:6" x14ac:dyDescent="0.25">
      <c r="B176" s="4">
        <v>156</v>
      </c>
      <c r="C176" s="4">
        <f t="shared" si="11"/>
        <v>13</v>
      </c>
      <c r="D176" s="130">
        <f t="shared" si="8"/>
        <v>1204927.9393799051</v>
      </c>
      <c r="E176" s="130">
        <f t="shared" si="9"/>
        <v>5930.1940171103533</v>
      </c>
      <c r="F176" s="130">
        <f t="shared" si="10"/>
        <v>1198997.7453627947</v>
      </c>
    </row>
    <row r="177" spans="2:6" x14ac:dyDescent="0.25">
      <c r="B177" s="4">
        <v>157</v>
      </c>
      <c r="C177" s="4">
        <f t="shared" si="11"/>
        <v>14</v>
      </c>
      <c r="D177" s="130">
        <f t="shared" si="8"/>
        <v>1206712.1329582853</v>
      </c>
      <c r="E177" s="130">
        <f t="shared" si="9"/>
        <v>6033.5606647914265</v>
      </c>
      <c r="F177" s="130">
        <f t="shared" si="10"/>
        <v>1200678.5722934939</v>
      </c>
    </row>
    <row r="178" spans="2:6" x14ac:dyDescent="0.25">
      <c r="B178" s="4">
        <v>158</v>
      </c>
      <c r="C178" s="4">
        <f t="shared" si="11"/>
        <v>14</v>
      </c>
      <c r="D178" s="130">
        <f t="shared" si="8"/>
        <v>1208403.7743800662</v>
      </c>
      <c r="E178" s="130">
        <f t="shared" si="9"/>
        <v>6033.5606647914265</v>
      </c>
      <c r="F178" s="130">
        <f t="shared" si="10"/>
        <v>1202370.2137152748</v>
      </c>
    </row>
    <row r="179" spans="2:6" x14ac:dyDescent="0.25">
      <c r="B179" s="4">
        <v>159</v>
      </c>
      <c r="C179" s="4">
        <f t="shared" si="11"/>
        <v>14</v>
      </c>
      <c r="D179" s="130">
        <f t="shared" si="8"/>
        <v>1210106.2998736901</v>
      </c>
      <c r="E179" s="130">
        <f t="shared" si="9"/>
        <v>6033.5606647914265</v>
      </c>
      <c r="F179" s="130">
        <f t="shared" si="10"/>
        <v>1204072.7392088987</v>
      </c>
    </row>
    <row r="180" spans="2:6" x14ac:dyDescent="0.25">
      <c r="B180" s="4">
        <v>160</v>
      </c>
      <c r="C180" s="4">
        <f t="shared" si="11"/>
        <v>14</v>
      </c>
      <c r="D180" s="130">
        <f t="shared" si="8"/>
        <v>1211819.7794676032</v>
      </c>
      <c r="E180" s="130">
        <f t="shared" si="9"/>
        <v>6033.5606647914265</v>
      </c>
      <c r="F180" s="130">
        <f t="shared" si="10"/>
        <v>1205786.2188028118</v>
      </c>
    </row>
    <row r="181" spans="2:6" x14ac:dyDescent="0.25">
      <c r="B181" s="4">
        <v>161</v>
      </c>
      <c r="C181" s="4">
        <f t="shared" si="11"/>
        <v>14</v>
      </c>
      <c r="D181" s="130">
        <f t="shared" si="8"/>
        <v>1213544.2836408163</v>
      </c>
      <c r="E181" s="130">
        <f t="shared" si="9"/>
        <v>6033.5606647914265</v>
      </c>
      <c r="F181" s="130">
        <f t="shared" si="10"/>
        <v>1207510.722976025</v>
      </c>
    </row>
    <row r="182" spans="2:6" x14ac:dyDescent="0.25">
      <c r="B182" s="4">
        <v>162</v>
      </c>
      <c r="C182" s="4">
        <f t="shared" si="11"/>
        <v>14</v>
      </c>
      <c r="D182" s="130">
        <f t="shared" si="8"/>
        <v>1215279.8833258047</v>
      </c>
      <c r="E182" s="130">
        <f t="shared" si="9"/>
        <v>6033.5606647914265</v>
      </c>
      <c r="F182" s="130">
        <f t="shared" si="10"/>
        <v>1209246.3226610133</v>
      </c>
    </row>
    <row r="183" spans="2:6" x14ac:dyDescent="0.25">
      <c r="B183" s="4">
        <v>163</v>
      </c>
      <c r="C183" s="4">
        <f t="shared" si="11"/>
        <v>14</v>
      </c>
      <c r="D183" s="130">
        <f t="shared" si="8"/>
        <v>1217026.6499114253</v>
      </c>
      <c r="E183" s="130">
        <f t="shared" si="9"/>
        <v>6033.5606647914265</v>
      </c>
      <c r="F183" s="130">
        <f t="shared" si="10"/>
        <v>1210993.0892466339</v>
      </c>
    </row>
    <row r="184" spans="2:6" x14ac:dyDescent="0.25">
      <c r="B184" s="4">
        <v>164</v>
      </c>
      <c r="C184" s="4">
        <f t="shared" si="11"/>
        <v>14</v>
      </c>
      <c r="D184" s="130">
        <f t="shared" si="8"/>
        <v>1218784.6552458529</v>
      </c>
      <c r="E184" s="130">
        <f t="shared" si="9"/>
        <v>6033.5606647914265</v>
      </c>
      <c r="F184" s="130">
        <f t="shared" si="10"/>
        <v>1212751.0945810615</v>
      </c>
    </row>
    <row r="185" spans="2:6" x14ac:dyDescent="0.25">
      <c r="B185" s="4">
        <v>165</v>
      </c>
      <c r="C185" s="4">
        <f t="shared" si="11"/>
        <v>14</v>
      </c>
      <c r="D185" s="130">
        <f t="shared" si="8"/>
        <v>1220553.9716395356</v>
      </c>
      <c r="E185" s="130">
        <f t="shared" si="9"/>
        <v>6033.5606647914265</v>
      </c>
      <c r="F185" s="130">
        <f t="shared" si="10"/>
        <v>1214520.4109747442</v>
      </c>
    </row>
    <row r="186" spans="2:6" x14ac:dyDescent="0.25">
      <c r="B186" s="4">
        <v>166</v>
      </c>
      <c r="C186" s="4">
        <f t="shared" si="11"/>
        <v>14</v>
      </c>
      <c r="D186" s="130">
        <f t="shared" si="8"/>
        <v>1222334.6718681694</v>
      </c>
      <c r="E186" s="130">
        <f t="shared" si="9"/>
        <v>6033.5606647914265</v>
      </c>
      <c r="F186" s="130">
        <f t="shared" si="10"/>
        <v>1216301.1112033781</v>
      </c>
    </row>
    <row r="187" spans="2:6" x14ac:dyDescent="0.25">
      <c r="B187" s="4">
        <v>167</v>
      </c>
      <c r="C187" s="4">
        <f t="shared" si="11"/>
        <v>14</v>
      </c>
      <c r="D187" s="130">
        <f t="shared" si="8"/>
        <v>1224126.8291756911</v>
      </c>
      <c r="E187" s="130">
        <f t="shared" si="9"/>
        <v>6033.5606647914265</v>
      </c>
      <c r="F187" s="130">
        <f t="shared" si="10"/>
        <v>1218093.2685108997</v>
      </c>
    </row>
    <row r="188" spans="2:6" x14ac:dyDescent="0.25">
      <c r="B188" s="4">
        <v>168</v>
      </c>
      <c r="C188" s="4">
        <f t="shared" si="11"/>
        <v>14</v>
      </c>
      <c r="D188" s="130">
        <f t="shared" si="8"/>
        <v>1225930.5172772913</v>
      </c>
      <c r="E188" s="130">
        <f t="shared" si="9"/>
        <v>6033.5606647914265</v>
      </c>
      <c r="F188" s="130">
        <f t="shared" si="10"/>
        <v>1219896.9566124999</v>
      </c>
    </row>
    <row r="189" spans="2:6" x14ac:dyDescent="0.25">
      <c r="B189" s="4">
        <v>169</v>
      </c>
      <c r="C189" s="4">
        <f t="shared" si="11"/>
        <v>15</v>
      </c>
      <c r="D189" s="130">
        <f t="shared" si="8"/>
        <v>1227745.8103624464</v>
      </c>
      <c r="E189" s="130">
        <f t="shared" si="9"/>
        <v>6138.7290518122318</v>
      </c>
      <c r="F189" s="130">
        <f t="shared" si="10"/>
        <v>1221607.081310634</v>
      </c>
    </row>
    <row r="190" spans="2:6" x14ac:dyDescent="0.25">
      <c r="B190" s="4">
        <v>170</v>
      </c>
      <c r="C190" s="4">
        <f t="shared" si="11"/>
        <v>15</v>
      </c>
      <c r="D190" s="130">
        <f t="shared" si="8"/>
        <v>1229466.93805438</v>
      </c>
      <c r="E190" s="130">
        <f t="shared" si="9"/>
        <v>6138.7290518122318</v>
      </c>
      <c r="F190" s="130">
        <f t="shared" si="10"/>
        <v>1223328.2090025677</v>
      </c>
    </row>
    <row r="191" spans="2:6" x14ac:dyDescent="0.25">
      <c r="B191" s="4">
        <v>171</v>
      </c>
      <c r="C191" s="4">
        <f t="shared" si="11"/>
        <v>15</v>
      </c>
      <c r="D191" s="130">
        <f t="shared" si="8"/>
        <v>1231199.1395337067</v>
      </c>
      <c r="E191" s="130">
        <f t="shared" si="9"/>
        <v>6138.7290518122318</v>
      </c>
      <c r="F191" s="130">
        <f t="shared" si="10"/>
        <v>1225060.4104818944</v>
      </c>
    </row>
    <row r="192" spans="2:6" x14ac:dyDescent="0.25">
      <c r="B192" s="4">
        <v>172</v>
      </c>
      <c r="C192" s="4">
        <f t="shared" si="11"/>
        <v>15</v>
      </c>
      <c r="D192" s="130">
        <f t="shared" si="8"/>
        <v>1232942.486049508</v>
      </c>
      <c r="E192" s="130">
        <f t="shared" si="9"/>
        <v>6138.7290518122318</v>
      </c>
      <c r="F192" s="130">
        <f t="shared" si="10"/>
        <v>1226803.7569976957</v>
      </c>
    </row>
    <row r="193" spans="2:6" x14ac:dyDescent="0.25">
      <c r="B193" s="4">
        <v>173</v>
      </c>
      <c r="C193" s="4">
        <f t="shared" si="11"/>
        <v>15</v>
      </c>
      <c r="D193" s="130">
        <f t="shared" si="8"/>
        <v>1234697.0493092842</v>
      </c>
      <c r="E193" s="130">
        <f t="shared" si="9"/>
        <v>6138.7290518122318</v>
      </c>
      <c r="F193" s="130">
        <f t="shared" si="10"/>
        <v>1228558.3202574719</v>
      </c>
    </row>
    <row r="194" spans="2:6" x14ac:dyDescent="0.25">
      <c r="B194" s="4">
        <v>174</v>
      </c>
      <c r="C194" s="4">
        <f t="shared" si="11"/>
        <v>15</v>
      </c>
      <c r="D194" s="130">
        <f t="shared" si="8"/>
        <v>1236462.9014819036</v>
      </c>
      <c r="E194" s="130">
        <f t="shared" si="9"/>
        <v>6138.7290518122318</v>
      </c>
      <c r="F194" s="130">
        <f t="shared" si="10"/>
        <v>1230324.1724300913</v>
      </c>
    </row>
    <row r="195" spans="2:6" x14ac:dyDescent="0.25">
      <c r="B195" s="4">
        <v>175</v>
      </c>
      <c r="C195" s="4">
        <f t="shared" si="11"/>
        <v>15</v>
      </c>
      <c r="D195" s="130">
        <f t="shared" si="8"/>
        <v>1238240.1152005715</v>
      </c>
      <c r="E195" s="130">
        <f t="shared" si="9"/>
        <v>6138.7290518122318</v>
      </c>
      <c r="F195" s="130">
        <f t="shared" si="10"/>
        <v>1232101.3861487592</v>
      </c>
    </row>
    <row r="196" spans="2:6" x14ac:dyDescent="0.25">
      <c r="B196" s="4">
        <v>176</v>
      </c>
      <c r="C196" s="4">
        <f t="shared" si="11"/>
        <v>15</v>
      </c>
      <c r="D196" s="130">
        <f t="shared" si="8"/>
        <v>1240028.7635658171</v>
      </c>
      <c r="E196" s="130">
        <f t="shared" si="9"/>
        <v>6138.7290518122318</v>
      </c>
      <c r="F196" s="130">
        <f t="shared" si="10"/>
        <v>1233890.0345140048</v>
      </c>
    </row>
    <row r="197" spans="2:6" x14ac:dyDescent="0.25">
      <c r="B197" s="4">
        <v>177</v>
      </c>
      <c r="C197" s="4">
        <f t="shared" si="11"/>
        <v>15</v>
      </c>
      <c r="D197" s="130">
        <f t="shared" si="8"/>
        <v>1241828.9201485012</v>
      </c>
      <c r="E197" s="130">
        <f t="shared" si="9"/>
        <v>6138.7290518122318</v>
      </c>
      <c r="F197" s="130">
        <f t="shared" si="10"/>
        <v>1235690.1910966889</v>
      </c>
    </row>
    <row r="198" spans="2:6" x14ac:dyDescent="0.25">
      <c r="B198" s="4">
        <v>178</v>
      </c>
      <c r="C198" s="4">
        <f t="shared" si="11"/>
        <v>15</v>
      </c>
      <c r="D198" s="130">
        <f t="shared" si="8"/>
        <v>1243640.6589928409</v>
      </c>
      <c r="E198" s="130">
        <f t="shared" si="9"/>
        <v>6138.7290518122318</v>
      </c>
      <c r="F198" s="130">
        <f t="shared" si="10"/>
        <v>1237501.9299410286</v>
      </c>
    </row>
    <row r="199" spans="2:6" x14ac:dyDescent="0.25">
      <c r="B199" s="4">
        <v>179</v>
      </c>
      <c r="C199" s="4">
        <f t="shared" si="11"/>
        <v>15</v>
      </c>
      <c r="D199" s="130">
        <f t="shared" si="8"/>
        <v>1245464.0546194564</v>
      </c>
      <c r="E199" s="130">
        <f t="shared" si="9"/>
        <v>6138.7290518122318</v>
      </c>
      <c r="F199" s="130">
        <f t="shared" si="10"/>
        <v>1239325.3255676441</v>
      </c>
    </row>
    <row r="200" spans="2:6" x14ac:dyDescent="0.25">
      <c r="B200" s="4">
        <v>180</v>
      </c>
      <c r="C200" s="4">
        <f t="shared" si="11"/>
        <v>15</v>
      </c>
      <c r="D200" s="130">
        <f t="shared" si="8"/>
        <v>1247299.1820284361</v>
      </c>
      <c r="E200" s="130">
        <f t="shared" si="9"/>
        <v>6138.7290518122318</v>
      </c>
      <c r="F200" s="130">
        <f t="shared" si="10"/>
        <v>1241160.4529766238</v>
      </c>
    </row>
    <row r="201" spans="2:6" x14ac:dyDescent="0.25">
      <c r="B201" s="4">
        <v>181</v>
      </c>
      <c r="C201" s="4">
        <f t="shared" si="11"/>
        <v>16</v>
      </c>
      <c r="D201" s="130">
        <f t="shared" si="8"/>
        <v>1249146.1167024209</v>
      </c>
      <c r="E201" s="130">
        <f t="shared" si="9"/>
        <v>6245.7305835121042</v>
      </c>
      <c r="F201" s="130">
        <f t="shared" si="10"/>
        <v>1242900.3861189089</v>
      </c>
    </row>
    <row r="202" spans="2:6" x14ac:dyDescent="0.25">
      <c r="B202" s="4">
        <v>182</v>
      </c>
      <c r="C202" s="4">
        <f t="shared" si="11"/>
        <v>16</v>
      </c>
      <c r="D202" s="130">
        <f t="shared" si="8"/>
        <v>1250897.2446269328</v>
      </c>
      <c r="E202" s="130">
        <f t="shared" si="9"/>
        <v>6245.7305835121042</v>
      </c>
      <c r="F202" s="130">
        <f t="shared" si="10"/>
        <v>1244651.5140434208</v>
      </c>
    </row>
    <row r="203" spans="2:6" x14ac:dyDescent="0.25">
      <c r="B203" s="4">
        <v>183</v>
      </c>
      <c r="C203" s="4">
        <f t="shared" si="11"/>
        <v>16</v>
      </c>
      <c r="D203" s="130">
        <f t="shared" si="8"/>
        <v>1252659.6393612374</v>
      </c>
      <c r="E203" s="130">
        <f t="shared" si="9"/>
        <v>6245.7305835121042</v>
      </c>
      <c r="F203" s="130">
        <f t="shared" si="10"/>
        <v>1246413.9087777254</v>
      </c>
    </row>
    <row r="204" spans="2:6" x14ac:dyDescent="0.25">
      <c r="B204" s="4">
        <v>184</v>
      </c>
      <c r="C204" s="4">
        <f t="shared" si="11"/>
        <v>16</v>
      </c>
      <c r="D204" s="130">
        <f t="shared" si="8"/>
        <v>1254433.3733963284</v>
      </c>
      <c r="E204" s="130">
        <f t="shared" si="9"/>
        <v>6245.7305835121042</v>
      </c>
      <c r="F204" s="130">
        <f t="shared" si="10"/>
        <v>1248187.6428128164</v>
      </c>
    </row>
    <row r="205" spans="2:6" x14ac:dyDescent="0.25">
      <c r="B205" s="4">
        <v>185</v>
      </c>
      <c r="C205" s="4">
        <f t="shared" si="11"/>
        <v>16</v>
      </c>
      <c r="D205" s="130">
        <f t="shared" si="8"/>
        <v>1256218.5196896084</v>
      </c>
      <c r="E205" s="130">
        <f t="shared" si="9"/>
        <v>6245.7305835121042</v>
      </c>
      <c r="F205" s="130">
        <f t="shared" si="10"/>
        <v>1249972.7891060964</v>
      </c>
    </row>
    <row r="206" spans="2:6" x14ac:dyDescent="0.25">
      <c r="B206" s="4">
        <v>186</v>
      </c>
      <c r="C206" s="4">
        <f t="shared" si="11"/>
        <v>16</v>
      </c>
      <c r="D206" s="130">
        <f t="shared" si="8"/>
        <v>1258015.1516678899</v>
      </c>
      <c r="E206" s="130">
        <f t="shared" si="9"/>
        <v>6245.7305835121042</v>
      </c>
      <c r="F206" s="130">
        <f t="shared" si="10"/>
        <v>1251769.4210843779</v>
      </c>
    </row>
    <row r="207" spans="2:6" x14ac:dyDescent="0.25">
      <c r="B207" s="4">
        <v>187</v>
      </c>
      <c r="C207" s="4">
        <f t="shared" si="11"/>
        <v>16</v>
      </c>
      <c r="D207" s="130">
        <f t="shared" si="8"/>
        <v>1259823.3432304163</v>
      </c>
      <c r="E207" s="130">
        <f t="shared" si="9"/>
        <v>6245.7305835121042</v>
      </c>
      <c r="F207" s="130">
        <f t="shared" si="10"/>
        <v>1253577.6126469043</v>
      </c>
    </row>
    <row r="208" spans="2:6" x14ac:dyDescent="0.25">
      <c r="B208" s="4">
        <v>188</v>
      </c>
      <c r="C208" s="4">
        <f t="shared" si="11"/>
        <v>16</v>
      </c>
      <c r="D208" s="130">
        <f t="shared" si="8"/>
        <v>1261643.1687519008</v>
      </c>
      <c r="E208" s="130">
        <f t="shared" si="9"/>
        <v>6245.7305835121042</v>
      </c>
      <c r="F208" s="130">
        <f t="shared" si="10"/>
        <v>1255397.4381683888</v>
      </c>
    </row>
    <row r="209" spans="2:6" x14ac:dyDescent="0.25">
      <c r="B209" s="4">
        <v>189</v>
      </c>
      <c r="C209" s="4">
        <f t="shared" si="11"/>
        <v>16</v>
      </c>
      <c r="D209" s="130">
        <f t="shared" si="8"/>
        <v>1263474.7030855853</v>
      </c>
      <c r="E209" s="130">
        <f t="shared" si="9"/>
        <v>6245.7305835121042</v>
      </c>
      <c r="F209" s="130">
        <f t="shared" si="10"/>
        <v>1257228.9725020733</v>
      </c>
    </row>
    <row r="210" spans="2:6" x14ac:dyDescent="0.25">
      <c r="B210" s="4">
        <v>190</v>
      </c>
      <c r="C210" s="4">
        <f t="shared" si="11"/>
        <v>16</v>
      </c>
      <c r="D210" s="130">
        <f t="shared" si="8"/>
        <v>1265318.0215663202</v>
      </c>
      <c r="E210" s="130">
        <f t="shared" si="9"/>
        <v>6245.7305835121042</v>
      </c>
      <c r="F210" s="130">
        <f t="shared" si="10"/>
        <v>1259072.2909828082</v>
      </c>
    </row>
    <row r="211" spans="2:6" x14ac:dyDescent="0.25">
      <c r="B211" s="4">
        <v>191</v>
      </c>
      <c r="C211" s="4">
        <f t="shared" si="11"/>
        <v>16</v>
      </c>
      <c r="D211" s="130">
        <f t="shared" si="8"/>
        <v>1267173.2000136627</v>
      </c>
      <c r="E211" s="130">
        <f t="shared" si="9"/>
        <v>6245.7305835121042</v>
      </c>
      <c r="F211" s="130">
        <f t="shared" si="10"/>
        <v>1260927.4694301507</v>
      </c>
    </row>
    <row r="212" spans="2:6" x14ac:dyDescent="0.25">
      <c r="B212" s="4">
        <v>192</v>
      </c>
      <c r="C212" s="4">
        <f t="shared" si="11"/>
        <v>16</v>
      </c>
      <c r="D212" s="130">
        <f t="shared" si="8"/>
        <v>1269040.3147349947</v>
      </c>
      <c r="E212" s="130">
        <f t="shared" si="9"/>
        <v>6245.7305835121042</v>
      </c>
      <c r="F212" s="130">
        <f t="shared" si="10"/>
        <v>1262794.5841514827</v>
      </c>
    </row>
    <row r="213" spans="2:6" x14ac:dyDescent="0.25">
      <c r="B213" s="4">
        <v>193</v>
      </c>
      <c r="C213" s="4">
        <f t="shared" si="11"/>
        <v>17</v>
      </c>
      <c r="D213" s="130">
        <f t="shared" si="8"/>
        <v>1270919.4425286625</v>
      </c>
      <c r="E213" s="130">
        <f t="shared" si="9"/>
        <v>6354.5972126433126</v>
      </c>
      <c r="F213" s="130">
        <f t="shared" si="10"/>
        <v>1264564.8453160191</v>
      </c>
    </row>
    <row r="214" spans="2:6" x14ac:dyDescent="0.25">
      <c r="B214" s="4">
        <v>194</v>
      </c>
      <c r="C214" s="4">
        <f t="shared" si="11"/>
        <v>17</v>
      </c>
      <c r="D214" s="130">
        <f t="shared" si="8"/>
        <v>1272701.0936068343</v>
      </c>
      <c r="E214" s="130">
        <f t="shared" si="9"/>
        <v>6354.5972126433126</v>
      </c>
      <c r="F214" s="130">
        <f t="shared" si="10"/>
        <v>1266346.4963941909</v>
      </c>
    </row>
    <row r="215" spans="2:6" x14ac:dyDescent="0.25">
      <c r="B215" s="4">
        <v>195</v>
      </c>
      <c r="C215" s="4">
        <f t="shared" si="11"/>
        <v>17</v>
      </c>
      <c r="D215" s="130">
        <f t="shared" ref="D215:D278" si="12">MAX(F214*(1+$C$13),0)</f>
        <v>1274494.2078816886</v>
      </c>
      <c r="E215" s="130">
        <f t="shared" ref="E215:E278" si="13">MIN(IF($C$15="Mensal",D215*$C$9,IF(C215=C214,E214,D215*$C$9)),D215)</f>
        <v>6354.5972126433126</v>
      </c>
      <c r="F215" s="130">
        <f t="shared" ref="F215:F278" si="14">MAX((D215-E215),0)</f>
        <v>1268139.6106690452</v>
      </c>
    </row>
    <row r="216" spans="2:6" x14ac:dyDescent="0.25">
      <c r="B216" s="4">
        <v>196</v>
      </c>
      <c r="C216" s="4">
        <f t="shared" si="11"/>
        <v>17</v>
      </c>
      <c r="D216" s="130">
        <f t="shared" si="12"/>
        <v>1276298.8591077779</v>
      </c>
      <c r="E216" s="130">
        <f t="shared" si="13"/>
        <v>6354.5972126433126</v>
      </c>
      <c r="F216" s="130">
        <f t="shared" si="14"/>
        <v>1269944.2618951346</v>
      </c>
    </row>
    <row r="217" spans="2:6" x14ac:dyDescent="0.25">
      <c r="B217" s="4">
        <v>197</v>
      </c>
      <c r="C217" s="4">
        <f t="shared" si="11"/>
        <v>17</v>
      </c>
      <c r="D217" s="130">
        <f t="shared" si="12"/>
        <v>1278115.1215141939</v>
      </c>
      <c r="E217" s="130">
        <f t="shared" si="13"/>
        <v>6354.5972126433126</v>
      </c>
      <c r="F217" s="130">
        <f t="shared" si="14"/>
        <v>1271760.5243015506</v>
      </c>
    </row>
    <row r="218" spans="2:6" x14ac:dyDescent="0.25">
      <c r="B218" s="4">
        <v>198</v>
      </c>
      <c r="C218" s="4">
        <f t="shared" si="11"/>
        <v>17</v>
      </c>
      <c r="D218" s="130">
        <f t="shared" si="12"/>
        <v>1279943.0698076205</v>
      </c>
      <c r="E218" s="130">
        <f t="shared" si="13"/>
        <v>6354.5972126433126</v>
      </c>
      <c r="F218" s="130">
        <f t="shared" si="14"/>
        <v>1273588.4725949771</v>
      </c>
    </row>
    <row r="219" spans="2:6" x14ac:dyDescent="0.25">
      <c r="B219" s="4">
        <v>199</v>
      </c>
      <c r="C219" s="4">
        <f t="shared" si="11"/>
        <v>17</v>
      </c>
      <c r="D219" s="130">
        <f t="shared" si="12"/>
        <v>1281782.7791754066</v>
      </c>
      <c r="E219" s="130">
        <f t="shared" si="13"/>
        <v>6354.5972126433126</v>
      </c>
      <c r="F219" s="130">
        <f t="shared" si="14"/>
        <v>1275428.1819627632</v>
      </c>
    </row>
    <row r="220" spans="2:6" x14ac:dyDescent="0.25">
      <c r="B220" s="4">
        <v>200</v>
      </c>
      <c r="C220" s="4">
        <f t="shared" si="11"/>
        <v>17</v>
      </c>
      <c r="D220" s="130">
        <f t="shared" si="12"/>
        <v>1283634.3252886585</v>
      </c>
      <c r="E220" s="130">
        <f t="shared" si="13"/>
        <v>6354.5972126433126</v>
      </c>
      <c r="F220" s="130">
        <f t="shared" si="14"/>
        <v>1277279.7280760151</v>
      </c>
    </row>
    <row r="221" spans="2:6" x14ac:dyDescent="0.25">
      <c r="B221" s="4">
        <v>201</v>
      </c>
      <c r="C221" s="4">
        <f t="shared" si="11"/>
        <v>17</v>
      </c>
      <c r="D221" s="130">
        <f t="shared" si="12"/>
        <v>1285497.7843053532</v>
      </c>
      <c r="E221" s="130">
        <f t="shared" si="13"/>
        <v>6354.5972126433126</v>
      </c>
      <c r="F221" s="130">
        <f t="shared" si="14"/>
        <v>1279143.1870927098</v>
      </c>
    </row>
    <row r="222" spans="2:6" x14ac:dyDescent="0.25">
      <c r="B222" s="4">
        <v>202</v>
      </c>
      <c r="C222" s="4">
        <f t="shared" si="11"/>
        <v>17</v>
      </c>
      <c r="D222" s="130">
        <f t="shared" si="12"/>
        <v>1287373.2328734701</v>
      </c>
      <c r="E222" s="130">
        <f t="shared" si="13"/>
        <v>6354.5972126433126</v>
      </c>
      <c r="F222" s="130">
        <f t="shared" si="14"/>
        <v>1281018.6356608267</v>
      </c>
    </row>
    <row r="223" spans="2:6" x14ac:dyDescent="0.25">
      <c r="B223" s="4">
        <v>203</v>
      </c>
      <c r="C223" s="4">
        <f t="shared" si="11"/>
        <v>17</v>
      </c>
      <c r="D223" s="130">
        <f t="shared" si="12"/>
        <v>1289260.7481341439</v>
      </c>
      <c r="E223" s="130">
        <f t="shared" si="13"/>
        <v>6354.5972126433126</v>
      </c>
      <c r="F223" s="130">
        <f t="shared" si="14"/>
        <v>1282906.1509215005</v>
      </c>
    </row>
    <row r="224" spans="2:6" x14ac:dyDescent="0.25">
      <c r="B224" s="4">
        <v>204</v>
      </c>
      <c r="C224" s="4">
        <f t="shared" si="11"/>
        <v>17</v>
      </c>
      <c r="D224" s="130">
        <f t="shared" si="12"/>
        <v>1291160.407724838</v>
      </c>
      <c r="E224" s="130">
        <f t="shared" si="13"/>
        <v>6354.5972126433126</v>
      </c>
      <c r="F224" s="130">
        <f t="shared" si="14"/>
        <v>1284805.8105121946</v>
      </c>
    </row>
    <row r="225" spans="2:6" x14ac:dyDescent="0.25">
      <c r="B225" s="4">
        <v>205</v>
      </c>
      <c r="C225" s="4">
        <f t="shared" si="11"/>
        <v>18</v>
      </c>
      <c r="D225" s="130">
        <f t="shared" si="12"/>
        <v>1293072.2897825374</v>
      </c>
      <c r="E225" s="130">
        <f t="shared" si="13"/>
        <v>6465.3614489126867</v>
      </c>
      <c r="F225" s="130">
        <f t="shared" si="14"/>
        <v>1286606.9283336247</v>
      </c>
    </row>
    <row r="226" spans="2:6" x14ac:dyDescent="0.25">
      <c r="B226" s="4">
        <v>206</v>
      </c>
      <c r="C226" s="4">
        <f t="shared" ref="C226:C289" si="15">C214+1</f>
        <v>18</v>
      </c>
      <c r="D226" s="130">
        <f t="shared" si="12"/>
        <v>1294884.9960502624</v>
      </c>
      <c r="E226" s="130">
        <f t="shared" si="13"/>
        <v>6465.3614489126867</v>
      </c>
      <c r="F226" s="130">
        <f t="shared" si="14"/>
        <v>1288419.6346013497</v>
      </c>
    </row>
    <row r="227" spans="2:6" x14ac:dyDescent="0.25">
      <c r="B227" s="4">
        <v>207</v>
      </c>
      <c r="C227" s="4">
        <f t="shared" si="15"/>
        <v>18</v>
      </c>
      <c r="D227" s="130">
        <f t="shared" si="12"/>
        <v>1296709.3653246944</v>
      </c>
      <c r="E227" s="130">
        <f t="shared" si="13"/>
        <v>6465.3614489126867</v>
      </c>
      <c r="F227" s="130">
        <f t="shared" si="14"/>
        <v>1290244.0038757818</v>
      </c>
    </row>
    <row r="228" spans="2:6" x14ac:dyDescent="0.25">
      <c r="B228" s="4">
        <v>208</v>
      </c>
      <c r="C228" s="4">
        <f t="shared" si="15"/>
        <v>18</v>
      </c>
      <c r="D228" s="130">
        <f t="shared" si="12"/>
        <v>1298545.4726459698</v>
      </c>
      <c r="E228" s="130">
        <f t="shared" si="13"/>
        <v>6465.3614489126867</v>
      </c>
      <c r="F228" s="130">
        <f t="shared" si="14"/>
        <v>1292080.1111970572</v>
      </c>
    </row>
    <row r="229" spans="2:6" x14ac:dyDescent="0.25">
      <c r="B229" s="4">
        <v>209</v>
      </c>
      <c r="C229" s="4">
        <f t="shared" si="15"/>
        <v>18</v>
      </c>
      <c r="D229" s="130">
        <f t="shared" si="12"/>
        <v>1300393.3935370357</v>
      </c>
      <c r="E229" s="130">
        <f t="shared" si="13"/>
        <v>6465.3614489126867</v>
      </c>
      <c r="F229" s="130">
        <f t="shared" si="14"/>
        <v>1293928.032088123</v>
      </c>
    </row>
    <row r="230" spans="2:6" x14ac:dyDescent="0.25">
      <c r="B230" s="4">
        <v>210</v>
      </c>
      <c r="C230" s="4">
        <f t="shared" si="15"/>
        <v>18</v>
      </c>
      <c r="D230" s="130">
        <f t="shared" si="12"/>
        <v>1302253.2040067555</v>
      </c>
      <c r="E230" s="130">
        <f t="shared" si="13"/>
        <v>6465.3614489126867</v>
      </c>
      <c r="F230" s="130">
        <f t="shared" si="14"/>
        <v>1295787.8425578428</v>
      </c>
    </row>
    <row r="231" spans="2:6" x14ac:dyDescent="0.25">
      <c r="B231" s="4">
        <v>211</v>
      </c>
      <c r="C231" s="4">
        <f t="shared" si="15"/>
        <v>18</v>
      </c>
      <c r="D231" s="130">
        <f t="shared" si="12"/>
        <v>1304124.9805530363</v>
      </c>
      <c r="E231" s="130">
        <f t="shared" si="13"/>
        <v>6465.3614489126867</v>
      </c>
      <c r="F231" s="130">
        <f t="shared" si="14"/>
        <v>1297659.6191041237</v>
      </c>
    </row>
    <row r="232" spans="2:6" x14ac:dyDescent="0.25">
      <c r="B232" s="4">
        <v>212</v>
      </c>
      <c r="C232" s="4">
        <f t="shared" si="15"/>
        <v>18</v>
      </c>
      <c r="D232" s="130">
        <f t="shared" si="12"/>
        <v>1306008.8001659752</v>
      </c>
      <c r="E232" s="130">
        <f t="shared" si="13"/>
        <v>6465.3614489126867</v>
      </c>
      <c r="F232" s="130">
        <f t="shared" si="14"/>
        <v>1299543.4387170626</v>
      </c>
    </row>
    <row r="233" spans="2:6" x14ac:dyDescent="0.25">
      <c r="B233" s="4">
        <v>213</v>
      </c>
      <c r="C233" s="4">
        <f t="shared" si="15"/>
        <v>18</v>
      </c>
      <c r="D233" s="130">
        <f t="shared" si="12"/>
        <v>1307904.7403310256</v>
      </c>
      <c r="E233" s="130">
        <f t="shared" si="13"/>
        <v>6465.3614489126867</v>
      </c>
      <c r="F233" s="130">
        <f t="shared" si="14"/>
        <v>1301439.3788821129</v>
      </c>
    </row>
    <row r="234" spans="2:6" x14ac:dyDescent="0.25">
      <c r="B234" s="4">
        <v>214</v>
      </c>
      <c r="C234" s="4">
        <f t="shared" si="15"/>
        <v>18</v>
      </c>
      <c r="D234" s="130">
        <f t="shared" si="12"/>
        <v>1309812.8790321846</v>
      </c>
      <c r="E234" s="130">
        <f t="shared" si="13"/>
        <v>6465.3614489126867</v>
      </c>
      <c r="F234" s="130">
        <f t="shared" si="14"/>
        <v>1303347.517583272</v>
      </c>
    </row>
    <row r="235" spans="2:6" x14ac:dyDescent="0.25">
      <c r="B235" s="4">
        <v>215</v>
      </c>
      <c r="C235" s="4">
        <f t="shared" si="15"/>
        <v>18</v>
      </c>
      <c r="D235" s="130">
        <f t="shared" si="12"/>
        <v>1311733.2947552009</v>
      </c>
      <c r="E235" s="130">
        <f t="shared" si="13"/>
        <v>6465.3614489126867</v>
      </c>
      <c r="F235" s="130">
        <f t="shared" si="14"/>
        <v>1305267.9333062882</v>
      </c>
    </row>
    <row r="236" spans="2:6" x14ac:dyDescent="0.25">
      <c r="B236" s="4">
        <v>216</v>
      </c>
      <c r="C236" s="4">
        <f t="shared" si="15"/>
        <v>18</v>
      </c>
      <c r="D236" s="130">
        <f t="shared" si="12"/>
        <v>1313666.0664908029</v>
      </c>
      <c r="E236" s="130">
        <f t="shared" si="13"/>
        <v>6465.3614489126867</v>
      </c>
      <c r="F236" s="130">
        <f t="shared" si="14"/>
        <v>1307200.7050418903</v>
      </c>
    </row>
    <row r="237" spans="2:6" x14ac:dyDescent="0.25">
      <c r="B237" s="4">
        <v>217</v>
      </c>
      <c r="C237" s="4">
        <f t="shared" si="15"/>
        <v>19</v>
      </c>
      <c r="D237" s="130">
        <f t="shared" si="12"/>
        <v>1315611.2737379475</v>
      </c>
      <c r="E237" s="130">
        <f t="shared" si="13"/>
        <v>6578.0563686897376</v>
      </c>
      <c r="F237" s="130">
        <f t="shared" si="14"/>
        <v>1309033.2173692577</v>
      </c>
    </row>
    <row r="238" spans="2:6" x14ac:dyDescent="0.25">
      <c r="B238" s="4">
        <v>218</v>
      </c>
      <c r="C238" s="4">
        <f t="shared" si="15"/>
        <v>19</v>
      </c>
      <c r="D238" s="130">
        <f t="shared" si="12"/>
        <v>1317455.5765048063</v>
      </c>
      <c r="E238" s="130">
        <f t="shared" si="13"/>
        <v>6578.0563686897376</v>
      </c>
      <c r="F238" s="130">
        <f t="shared" si="14"/>
        <v>1310877.5201361165</v>
      </c>
    </row>
    <row r="239" spans="2:6" x14ac:dyDescent="0.25">
      <c r="B239" s="4">
        <v>219</v>
      </c>
      <c r="C239" s="4">
        <f t="shared" si="15"/>
        <v>19</v>
      </c>
      <c r="D239" s="130">
        <f t="shared" si="12"/>
        <v>1319311.7455711989</v>
      </c>
      <c r="E239" s="130">
        <f t="shared" si="13"/>
        <v>6578.0563686897376</v>
      </c>
      <c r="F239" s="130">
        <f t="shared" si="14"/>
        <v>1312733.6892025091</v>
      </c>
    </row>
    <row r="240" spans="2:6" x14ac:dyDescent="0.25">
      <c r="B240" s="4">
        <v>220</v>
      </c>
      <c r="C240" s="4">
        <f t="shared" si="15"/>
        <v>19</v>
      </c>
      <c r="D240" s="130">
        <f t="shared" si="12"/>
        <v>1321179.8572852539</v>
      </c>
      <c r="E240" s="130">
        <f t="shared" si="13"/>
        <v>6578.0563686897376</v>
      </c>
      <c r="F240" s="130">
        <f t="shared" si="14"/>
        <v>1314601.8009165642</v>
      </c>
    </row>
    <row r="241" spans="2:6" x14ac:dyDescent="0.25">
      <c r="B241" s="4">
        <v>221</v>
      </c>
      <c r="C241" s="4">
        <f t="shared" si="15"/>
        <v>19</v>
      </c>
      <c r="D241" s="130">
        <f t="shared" si="12"/>
        <v>1323059.9884863261</v>
      </c>
      <c r="E241" s="130">
        <f t="shared" si="13"/>
        <v>6578.0563686897376</v>
      </c>
      <c r="F241" s="130">
        <f t="shared" si="14"/>
        <v>1316481.9321176363</v>
      </c>
    </row>
    <row r="242" spans="2:6" x14ac:dyDescent="0.25">
      <c r="B242" s="4">
        <v>222</v>
      </c>
      <c r="C242" s="4">
        <f t="shared" si="15"/>
        <v>19</v>
      </c>
      <c r="D242" s="130">
        <f t="shared" si="12"/>
        <v>1324952.2165081566</v>
      </c>
      <c r="E242" s="130">
        <f t="shared" si="13"/>
        <v>6578.0563686897376</v>
      </c>
      <c r="F242" s="130">
        <f t="shared" si="14"/>
        <v>1318374.1601394669</v>
      </c>
    </row>
    <row r="243" spans="2:6" x14ac:dyDescent="0.25">
      <c r="B243" s="4">
        <v>223</v>
      </c>
      <c r="C243" s="4">
        <f t="shared" si="15"/>
        <v>19</v>
      </c>
      <c r="D243" s="130">
        <f t="shared" si="12"/>
        <v>1326856.6191820547</v>
      </c>
      <c r="E243" s="130">
        <f t="shared" si="13"/>
        <v>6578.0563686897376</v>
      </c>
      <c r="F243" s="130">
        <f t="shared" si="14"/>
        <v>1320278.5628133649</v>
      </c>
    </row>
    <row r="244" spans="2:6" x14ac:dyDescent="0.25">
      <c r="B244" s="4">
        <v>224</v>
      </c>
      <c r="C244" s="4">
        <f t="shared" si="15"/>
        <v>19</v>
      </c>
      <c r="D244" s="130">
        <f t="shared" si="12"/>
        <v>1328773.2748400981</v>
      </c>
      <c r="E244" s="130">
        <f t="shared" si="13"/>
        <v>6578.0563686897376</v>
      </c>
      <c r="F244" s="130">
        <f t="shared" si="14"/>
        <v>1322195.2184714084</v>
      </c>
    </row>
    <row r="245" spans="2:6" x14ac:dyDescent="0.25">
      <c r="B245" s="4">
        <v>225</v>
      </c>
      <c r="C245" s="4">
        <f t="shared" si="15"/>
        <v>19</v>
      </c>
      <c r="D245" s="130">
        <f t="shared" si="12"/>
        <v>1330702.262318356</v>
      </c>
      <c r="E245" s="130">
        <f t="shared" si="13"/>
        <v>6578.0563686897376</v>
      </c>
      <c r="F245" s="130">
        <f t="shared" si="14"/>
        <v>1324124.2059496662</v>
      </c>
    </row>
    <row r="246" spans="2:6" x14ac:dyDescent="0.25">
      <c r="B246" s="4">
        <v>226</v>
      </c>
      <c r="C246" s="4">
        <f t="shared" si="15"/>
        <v>19</v>
      </c>
      <c r="D246" s="130">
        <f t="shared" si="12"/>
        <v>1332643.6609601309</v>
      </c>
      <c r="E246" s="130">
        <f t="shared" si="13"/>
        <v>6578.0563686897376</v>
      </c>
      <c r="F246" s="130">
        <f t="shared" si="14"/>
        <v>1326065.6045914411</v>
      </c>
    </row>
    <row r="247" spans="2:6" x14ac:dyDescent="0.25">
      <c r="B247" s="4">
        <v>227</v>
      </c>
      <c r="C247" s="4">
        <f t="shared" si="15"/>
        <v>19</v>
      </c>
      <c r="D247" s="130">
        <f t="shared" si="12"/>
        <v>1334597.5506192225</v>
      </c>
      <c r="E247" s="130">
        <f t="shared" si="13"/>
        <v>6578.0563686897376</v>
      </c>
      <c r="F247" s="130">
        <f t="shared" si="14"/>
        <v>1328019.4942505327</v>
      </c>
    </row>
    <row r="248" spans="2:6" x14ac:dyDescent="0.25">
      <c r="B248" s="4">
        <v>228</v>
      </c>
      <c r="C248" s="4">
        <f t="shared" si="15"/>
        <v>19</v>
      </c>
      <c r="D248" s="130">
        <f t="shared" si="12"/>
        <v>1336564.0116632122</v>
      </c>
      <c r="E248" s="130">
        <f t="shared" si="13"/>
        <v>6578.0563686897376</v>
      </c>
      <c r="F248" s="130">
        <f t="shared" si="14"/>
        <v>1329985.9552945225</v>
      </c>
    </row>
    <row r="249" spans="2:6" x14ac:dyDescent="0.25">
      <c r="B249" s="4">
        <v>229</v>
      </c>
      <c r="C249" s="4">
        <f t="shared" si="15"/>
        <v>20</v>
      </c>
      <c r="D249" s="130">
        <f t="shared" si="12"/>
        <v>1338543.1249767691</v>
      </c>
      <c r="E249" s="130">
        <f t="shared" si="13"/>
        <v>6692.7156248838455</v>
      </c>
      <c r="F249" s="130">
        <f t="shared" si="14"/>
        <v>1331850.4093518853</v>
      </c>
    </row>
    <row r="250" spans="2:6" x14ac:dyDescent="0.25">
      <c r="B250" s="4">
        <v>230</v>
      </c>
      <c r="C250" s="4">
        <f t="shared" si="15"/>
        <v>20</v>
      </c>
      <c r="D250" s="130">
        <f t="shared" si="12"/>
        <v>1340419.5749876758</v>
      </c>
      <c r="E250" s="130">
        <f t="shared" si="13"/>
        <v>6692.7156248838455</v>
      </c>
      <c r="F250" s="130">
        <f t="shared" si="14"/>
        <v>1333726.859362792</v>
      </c>
    </row>
    <row r="251" spans="2:6" x14ac:dyDescent="0.25">
      <c r="B251" s="4">
        <v>231</v>
      </c>
      <c r="C251" s="4">
        <f t="shared" si="15"/>
        <v>20</v>
      </c>
      <c r="D251" s="130">
        <f t="shared" si="12"/>
        <v>1342308.0981344525</v>
      </c>
      <c r="E251" s="130">
        <f t="shared" si="13"/>
        <v>6692.7156248838455</v>
      </c>
      <c r="F251" s="130">
        <f t="shared" si="14"/>
        <v>1335615.3825095687</v>
      </c>
    </row>
    <row r="252" spans="2:6" x14ac:dyDescent="0.25">
      <c r="B252" s="4">
        <v>232</v>
      </c>
      <c r="C252" s="4">
        <f t="shared" si="15"/>
        <v>20</v>
      </c>
      <c r="D252" s="130">
        <f t="shared" si="12"/>
        <v>1344208.772096019</v>
      </c>
      <c r="E252" s="130">
        <f t="shared" si="13"/>
        <v>6692.7156248838455</v>
      </c>
      <c r="F252" s="130">
        <f t="shared" si="14"/>
        <v>1337516.0564711352</v>
      </c>
    </row>
    <row r="253" spans="2:6" x14ac:dyDescent="0.25">
      <c r="B253" s="4">
        <v>233</v>
      </c>
      <c r="C253" s="4">
        <f t="shared" si="15"/>
        <v>20</v>
      </c>
      <c r="D253" s="130">
        <f t="shared" si="12"/>
        <v>1346121.6750510836</v>
      </c>
      <c r="E253" s="130">
        <f t="shared" si="13"/>
        <v>6692.7156248838455</v>
      </c>
      <c r="F253" s="130">
        <f t="shared" si="14"/>
        <v>1339428.9594261998</v>
      </c>
    </row>
    <row r="254" spans="2:6" x14ac:dyDescent="0.25">
      <c r="B254" s="4">
        <v>234</v>
      </c>
      <c r="C254" s="4">
        <f t="shared" si="15"/>
        <v>20</v>
      </c>
      <c r="D254" s="130">
        <f t="shared" si="12"/>
        <v>1348046.8856813586</v>
      </c>
      <c r="E254" s="130">
        <f t="shared" si="13"/>
        <v>6692.7156248838455</v>
      </c>
      <c r="F254" s="130">
        <f t="shared" si="14"/>
        <v>1341354.1700564749</v>
      </c>
    </row>
    <row r="255" spans="2:6" x14ac:dyDescent="0.25">
      <c r="B255" s="4">
        <v>235</v>
      </c>
      <c r="C255" s="4">
        <f t="shared" si="15"/>
        <v>20</v>
      </c>
      <c r="D255" s="130">
        <f t="shared" si="12"/>
        <v>1349984.4831747969</v>
      </c>
      <c r="E255" s="130">
        <f t="shared" si="13"/>
        <v>6692.7156248838455</v>
      </c>
      <c r="F255" s="130">
        <f t="shared" si="14"/>
        <v>1343291.7675499131</v>
      </c>
    </row>
    <row r="256" spans="2:6" x14ac:dyDescent="0.25">
      <c r="B256" s="4">
        <v>236</v>
      </c>
      <c r="C256" s="4">
        <f t="shared" si="15"/>
        <v>20</v>
      </c>
      <c r="D256" s="130">
        <f t="shared" si="12"/>
        <v>1351934.547228849</v>
      </c>
      <c r="E256" s="130">
        <f t="shared" si="13"/>
        <v>6692.7156248838455</v>
      </c>
      <c r="F256" s="130">
        <f t="shared" si="14"/>
        <v>1345241.8316039653</v>
      </c>
    </row>
    <row r="257" spans="2:6" x14ac:dyDescent="0.25">
      <c r="B257" s="4">
        <v>237</v>
      </c>
      <c r="C257" s="4">
        <f t="shared" si="15"/>
        <v>20</v>
      </c>
      <c r="D257" s="130">
        <f t="shared" si="12"/>
        <v>1353897.1580537413</v>
      </c>
      <c r="E257" s="130">
        <f t="shared" si="13"/>
        <v>6692.7156248838455</v>
      </c>
      <c r="F257" s="130">
        <f t="shared" si="14"/>
        <v>1347204.4424288576</v>
      </c>
    </row>
    <row r="258" spans="2:6" x14ac:dyDescent="0.25">
      <c r="B258" s="4">
        <v>238</v>
      </c>
      <c r="C258" s="4">
        <f t="shared" si="15"/>
        <v>20</v>
      </c>
      <c r="D258" s="130">
        <f t="shared" si="12"/>
        <v>1355872.3963757751</v>
      </c>
      <c r="E258" s="130">
        <f t="shared" si="13"/>
        <v>6692.7156248838455</v>
      </c>
      <c r="F258" s="130">
        <f t="shared" si="14"/>
        <v>1349179.6807508913</v>
      </c>
    </row>
    <row r="259" spans="2:6" x14ac:dyDescent="0.25">
      <c r="B259" s="4">
        <v>239</v>
      </c>
      <c r="C259" s="4">
        <f t="shared" si="15"/>
        <v>20</v>
      </c>
      <c r="D259" s="130">
        <f t="shared" si="12"/>
        <v>1357860.3434406475</v>
      </c>
      <c r="E259" s="130">
        <f t="shared" si="13"/>
        <v>6692.7156248838455</v>
      </c>
      <c r="F259" s="130">
        <f t="shared" si="14"/>
        <v>1351167.6278157637</v>
      </c>
    </row>
    <row r="260" spans="2:6" x14ac:dyDescent="0.25">
      <c r="B260" s="4">
        <v>240</v>
      </c>
      <c r="C260" s="4">
        <f t="shared" si="15"/>
        <v>20</v>
      </c>
      <c r="D260" s="130">
        <f t="shared" si="12"/>
        <v>1359861.0810167922</v>
      </c>
      <c r="E260" s="130">
        <f t="shared" si="13"/>
        <v>6692.7156248838455</v>
      </c>
      <c r="F260" s="130">
        <f t="shared" si="14"/>
        <v>1353168.3653919084</v>
      </c>
    </row>
    <row r="261" spans="2:6" x14ac:dyDescent="0.25">
      <c r="B261" s="4">
        <v>241</v>
      </c>
      <c r="C261" s="4">
        <f t="shared" si="15"/>
        <v>21</v>
      </c>
      <c r="D261" s="130">
        <f t="shared" si="12"/>
        <v>1361874.691398744</v>
      </c>
      <c r="E261" s="130">
        <f t="shared" si="13"/>
        <v>6809.3734569937205</v>
      </c>
      <c r="F261" s="130">
        <f t="shared" si="14"/>
        <v>1355065.3179417504</v>
      </c>
    </row>
    <row r="262" spans="2:6" x14ac:dyDescent="0.25">
      <c r="B262" s="4">
        <v>242</v>
      </c>
      <c r="C262" s="4">
        <f t="shared" si="15"/>
        <v>21</v>
      </c>
      <c r="D262" s="130">
        <f t="shared" si="12"/>
        <v>1363783.848998409</v>
      </c>
      <c r="E262" s="130">
        <f t="shared" si="13"/>
        <v>6809.3734569937205</v>
      </c>
      <c r="F262" s="130">
        <f t="shared" si="14"/>
        <v>1356974.4755414154</v>
      </c>
    </row>
    <row r="263" spans="2:6" x14ac:dyDescent="0.25">
      <c r="B263" s="4">
        <v>243</v>
      </c>
      <c r="C263" s="4">
        <f t="shared" si="15"/>
        <v>21</v>
      </c>
      <c r="D263" s="130">
        <f t="shared" si="12"/>
        <v>1365705.290175555</v>
      </c>
      <c r="E263" s="130">
        <f t="shared" si="13"/>
        <v>6809.3734569937205</v>
      </c>
      <c r="F263" s="130">
        <f t="shared" si="14"/>
        <v>1358895.9167185614</v>
      </c>
    </row>
    <row r="264" spans="2:6" x14ac:dyDescent="0.25">
      <c r="B264" s="4">
        <v>244</v>
      </c>
      <c r="C264" s="4">
        <f t="shared" si="15"/>
        <v>21</v>
      </c>
      <c r="D264" s="130">
        <f t="shared" si="12"/>
        <v>1367639.0939630894</v>
      </c>
      <c r="E264" s="130">
        <f t="shared" si="13"/>
        <v>6809.3734569937205</v>
      </c>
      <c r="F264" s="130">
        <f t="shared" si="14"/>
        <v>1360829.7205060958</v>
      </c>
    </row>
    <row r="265" spans="2:6" x14ac:dyDescent="0.25">
      <c r="B265" s="4">
        <v>245</v>
      </c>
      <c r="C265" s="4">
        <f t="shared" si="15"/>
        <v>21</v>
      </c>
      <c r="D265" s="130">
        <f t="shared" si="12"/>
        <v>1369585.3399024196</v>
      </c>
      <c r="E265" s="130">
        <f t="shared" si="13"/>
        <v>6809.3734569937205</v>
      </c>
      <c r="F265" s="130">
        <f t="shared" si="14"/>
        <v>1362775.966445426</v>
      </c>
    </row>
    <row r="266" spans="2:6" x14ac:dyDescent="0.25">
      <c r="B266" s="4">
        <v>246</v>
      </c>
      <c r="C266" s="4">
        <f t="shared" si="15"/>
        <v>21</v>
      </c>
      <c r="D266" s="130">
        <f t="shared" si="12"/>
        <v>1371544.1080467249</v>
      </c>
      <c r="E266" s="130">
        <f t="shared" si="13"/>
        <v>6809.3734569937205</v>
      </c>
      <c r="F266" s="130">
        <f t="shared" si="14"/>
        <v>1364734.7345897313</v>
      </c>
    </row>
    <row r="267" spans="2:6" x14ac:dyDescent="0.25">
      <c r="B267" s="4">
        <v>247</v>
      </c>
      <c r="C267" s="4">
        <f t="shared" si="15"/>
        <v>21</v>
      </c>
      <c r="D267" s="130">
        <f t="shared" si="12"/>
        <v>1373515.4789642491</v>
      </c>
      <c r="E267" s="130">
        <f t="shared" si="13"/>
        <v>6809.3734569937205</v>
      </c>
      <c r="F267" s="130">
        <f t="shared" si="14"/>
        <v>1366706.1055072555</v>
      </c>
    </row>
    <row r="268" spans="2:6" x14ac:dyDescent="0.25">
      <c r="B268" s="4">
        <v>248</v>
      </c>
      <c r="C268" s="4">
        <f t="shared" si="15"/>
        <v>21</v>
      </c>
      <c r="D268" s="130">
        <f t="shared" si="12"/>
        <v>1375499.5337416148</v>
      </c>
      <c r="E268" s="130">
        <f t="shared" si="13"/>
        <v>6809.3734569937205</v>
      </c>
      <c r="F268" s="130">
        <f t="shared" si="14"/>
        <v>1368690.1602846212</v>
      </c>
    </row>
    <row r="269" spans="2:6" x14ac:dyDescent="0.25">
      <c r="B269" s="4">
        <v>249</v>
      </c>
      <c r="C269" s="4">
        <f t="shared" si="15"/>
        <v>21</v>
      </c>
      <c r="D269" s="130">
        <f t="shared" si="12"/>
        <v>1377496.3539871578</v>
      </c>
      <c r="E269" s="130">
        <f t="shared" si="13"/>
        <v>6809.3734569937205</v>
      </c>
      <c r="F269" s="130">
        <f t="shared" si="14"/>
        <v>1370686.9805301642</v>
      </c>
    </row>
    <row r="270" spans="2:6" x14ac:dyDescent="0.25">
      <c r="B270" s="4">
        <v>250</v>
      </c>
      <c r="C270" s="4">
        <f t="shared" si="15"/>
        <v>21</v>
      </c>
      <c r="D270" s="130">
        <f t="shared" si="12"/>
        <v>1379506.021834285</v>
      </c>
      <c r="E270" s="130">
        <f t="shared" si="13"/>
        <v>6809.3734569937205</v>
      </c>
      <c r="F270" s="130">
        <f t="shared" si="14"/>
        <v>1372696.6483772914</v>
      </c>
    </row>
    <row r="271" spans="2:6" x14ac:dyDescent="0.25">
      <c r="B271" s="4">
        <v>251</v>
      </c>
      <c r="C271" s="4">
        <f t="shared" si="15"/>
        <v>21</v>
      </c>
      <c r="D271" s="130">
        <f t="shared" si="12"/>
        <v>1381528.6199448516</v>
      </c>
      <c r="E271" s="130">
        <f t="shared" si="13"/>
        <v>6809.3734569937205</v>
      </c>
      <c r="F271" s="130">
        <f t="shared" si="14"/>
        <v>1374719.246487858</v>
      </c>
    </row>
    <row r="272" spans="2:6" x14ac:dyDescent="0.25">
      <c r="B272" s="4">
        <v>252</v>
      </c>
      <c r="C272" s="4">
        <f t="shared" si="15"/>
        <v>21</v>
      </c>
      <c r="D272" s="130">
        <f t="shared" si="12"/>
        <v>1383564.2315125621</v>
      </c>
      <c r="E272" s="130">
        <f t="shared" si="13"/>
        <v>6809.3734569937205</v>
      </c>
      <c r="F272" s="130">
        <f t="shared" si="14"/>
        <v>1376754.8580555685</v>
      </c>
    </row>
    <row r="273" spans="2:6" x14ac:dyDescent="0.25">
      <c r="B273" s="4">
        <v>253</v>
      </c>
      <c r="C273" s="4">
        <f t="shared" si="15"/>
        <v>22</v>
      </c>
      <c r="D273" s="130">
        <f t="shared" si="12"/>
        <v>1385612.9402663915</v>
      </c>
      <c r="E273" s="130">
        <f t="shared" si="13"/>
        <v>6928.0647013319576</v>
      </c>
      <c r="F273" s="130">
        <f t="shared" si="14"/>
        <v>1378684.8755650595</v>
      </c>
    </row>
    <row r="274" spans="2:6" x14ac:dyDescent="0.25">
      <c r="B274" s="4">
        <v>254</v>
      </c>
      <c r="C274" s="4">
        <f t="shared" si="15"/>
        <v>22</v>
      </c>
      <c r="D274" s="130">
        <f t="shared" si="12"/>
        <v>1387555.3755666513</v>
      </c>
      <c r="E274" s="130">
        <f t="shared" si="13"/>
        <v>6928.0647013319576</v>
      </c>
      <c r="F274" s="130">
        <f t="shared" si="14"/>
        <v>1380627.3108653193</v>
      </c>
    </row>
    <row r="275" spans="2:6" x14ac:dyDescent="0.25">
      <c r="B275" s="4">
        <v>255</v>
      </c>
      <c r="C275" s="4">
        <f t="shared" si="15"/>
        <v>22</v>
      </c>
      <c r="D275" s="130">
        <f t="shared" si="12"/>
        <v>1389510.3085541199</v>
      </c>
      <c r="E275" s="130">
        <f t="shared" si="13"/>
        <v>6928.0647013319576</v>
      </c>
      <c r="F275" s="130">
        <f t="shared" si="14"/>
        <v>1382582.2438527879</v>
      </c>
    </row>
    <row r="276" spans="2:6" x14ac:dyDescent="0.25">
      <c r="B276" s="4">
        <v>256</v>
      </c>
      <c r="C276" s="4">
        <f t="shared" si="15"/>
        <v>22</v>
      </c>
      <c r="D276" s="130">
        <f t="shared" si="12"/>
        <v>1391477.8196392928</v>
      </c>
      <c r="E276" s="130">
        <f t="shared" si="13"/>
        <v>6928.0647013319576</v>
      </c>
      <c r="F276" s="130">
        <f t="shared" si="14"/>
        <v>1384549.7549379608</v>
      </c>
    </row>
    <row r="277" spans="2:6" x14ac:dyDescent="0.25">
      <c r="B277" s="4">
        <v>257</v>
      </c>
      <c r="C277" s="4">
        <f t="shared" si="15"/>
        <v>22</v>
      </c>
      <c r="D277" s="130">
        <f t="shared" si="12"/>
        <v>1393457.9897500295</v>
      </c>
      <c r="E277" s="130">
        <f t="shared" si="13"/>
        <v>6928.0647013319576</v>
      </c>
      <c r="F277" s="130">
        <f t="shared" si="14"/>
        <v>1386529.9250486975</v>
      </c>
    </row>
    <row r="278" spans="2:6" x14ac:dyDescent="0.25">
      <c r="B278" s="4">
        <v>258</v>
      </c>
      <c r="C278" s="4">
        <f t="shared" si="15"/>
        <v>22</v>
      </c>
      <c r="D278" s="130">
        <f t="shared" si="12"/>
        <v>1395450.9003348816</v>
      </c>
      <c r="E278" s="130">
        <f t="shared" si="13"/>
        <v>6928.0647013319576</v>
      </c>
      <c r="F278" s="130">
        <f t="shared" si="14"/>
        <v>1388522.8356335496</v>
      </c>
    </row>
    <row r="279" spans="2:6" x14ac:dyDescent="0.25">
      <c r="B279" s="4">
        <v>259</v>
      </c>
      <c r="C279" s="4">
        <f t="shared" si="15"/>
        <v>22</v>
      </c>
      <c r="D279" s="130">
        <f t="shared" ref="D279:D342" si="16">MAX(F278*(1+$C$13),0)</f>
        <v>1397456.6333664432</v>
      </c>
      <c r="E279" s="130">
        <f t="shared" ref="E279:E342" si="17">MIN(IF($C$15="Mensal",D279*$C$9,IF(C279=C278,E278,D279*$C$9)),D279)</f>
        <v>6928.0647013319576</v>
      </c>
      <c r="F279" s="130">
        <f t="shared" ref="F279:F342" si="18">MAX((D279-E279),0)</f>
        <v>1390528.5686651112</v>
      </c>
    </row>
    <row r="280" spans="2:6" x14ac:dyDescent="0.25">
      <c r="B280" s="4">
        <v>260</v>
      </c>
      <c r="C280" s="4">
        <f t="shared" si="15"/>
        <v>22</v>
      </c>
      <c r="D280" s="130">
        <f t="shared" si="16"/>
        <v>1399475.2713447225</v>
      </c>
      <c r="E280" s="130">
        <f t="shared" si="17"/>
        <v>6928.0647013319576</v>
      </c>
      <c r="F280" s="130">
        <f t="shared" si="18"/>
        <v>1392547.2066433905</v>
      </c>
    </row>
    <row r="281" spans="2:6" x14ac:dyDescent="0.25">
      <c r="B281" s="4">
        <v>261</v>
      </c>
      <c r="C281" s="4">
        <f t="shared" si="15"/>
        <v>22</v>
      </c>
      <c r="D281" s="130">
        <f t="shared" si="16"/>
        <v>1401506.8973005351</v>
      </c>
      <c r="E281" s="130">
        <f t="shared" si="17"/>
        <v>6928.0647013319576</v>
      </c>
      <c r="F281" s="130">
        <f t="shared" si="18"/>
        <v>1394578.8325992031</v>
      </c>
    </row>
    <row r="282" spans="2:6" x14ac:dyDescent="0.25">
      <c r="B282" s="4">
        <v>262</v>
      </c>
      <c r="C282" s="4">
        <f t="shared" si="15"/>
        <v>22</v>
      </c>
      <c r="D282" s="130">
        <f t="shared" si="16"/>
        <v>1403551.5947989197</v>
      </c>
      <c r="E282" s="130">
        <f t="shared" si="17"/>
        <v>6928.0647013319576</v>
      </c>
      <c r="F282" s="130">
        <f t="shared" si="18"/>
        <v>1396623.5300975877</v>
      </c>
    </row>
    <row r="283" spans="2:6" x14ac:dyDescent="0.25">
      <c r="B283" s="4">
        <v>263</v>
      </c>
      <c r="C283" s="4">
        <f t="shared" si="15"/>
        <v>22</v>
      </c>
      <c r="D283" s="130">
        <f t="shared" si="16"/>
        <v>1405609.447942575</v>
      </c>
      <c r="E283" s="130">
        <f t="shared" si="17"/>
        <v>6928.0647013319576</v>
      </c>
      <c r="F283" s="130">
        <f t="shared" si="18"/>
        <v>1398681.383241243</v>
      </c>
    </row>
    <row r="284" spans="2:6" x14ac:dyDescent="0.25">
      <c r="B284" s="4">
        <v>264</v>
      </c>
      <c r="C284" s="4">
        <f t="shared" si="15"/>
        <v>22</v>
      </c>
      <c r="D284" s="130">
        <f t="shared" si="16"/>
        <v>1407680.5413753183</v>
      </c>
      <c r="E284" s="130">
        <f t="shared" si="17"/>
        <v>6928.0647013319576</v>
      </c>
      <c r="F284" s="130">
        <f t="shared" si="18"/>
        <v>1400752.4766739863</v>
      </c>
    </row>
    <row r="285" spans="2:6" x14ac:dyDescent="0.25">
      <c r="B285" s="4">
        <v>265</v>
      </c>
      <c r="C285" s="4">
        <f t="shared" si="15"/>
        <v>23</v>
      </c>
      <c r="D285" s="130">
        <f t="shared" si="16"/>
        <v>1409764.9602855686</v>
      </c>
      <c r="E285" s="130">
        <f t="shared" si="17"/>
        <v>7048.8248014278433</v>
      </c>
      <c r="F285" s="130">
        <f t="shared" si="18"/>
        <v>1402716.1354841408</v>
      </c>
    </row>
    <row r="286" spans="2:6" x14ac:dyDescent="0.25">
      <c r="B286" s="4">
        <v>266</v>
      </c>
      <c r="C286" s="4">
        <f t="shared" si="15"/>
        <v>23</v>
      </c>
      <c r="D286" s="130">
        <f t="shared" si="16"/>
        <v>1411741.2533356335</v>
      </c>
      <c r="E286" s="130">
        <f t="shared" si="17"/>
        <v>7048.8248014278433</v>
      </c>
      <c r="F286" s="130">
        <f t="shared" si="18"/>
        <v>1404692.4285342058</v>
      </c>
    </row>
    <row r="287" spans="2:6" x14ac:dyDescent="0.25">
      <c r="B287" s="4">
        <v>267</v>
      </c>
      <c r="C287" s="4">
        <f t="shared" si="15"/>
        <v>23</v>
      </c>
      <c r="D287" s="130">
        <f t="shared" si="16"/>
        <v>1413730.2619146886</v>
      </c>
      <c r="E287" s="130">
        <f t="shared" si="17"/>
        <v>7048.8248014278433</v>
      </c>
      <c r="F287" s="130">
        <f t="shared" si="18"/>
        <v>1406681.4371132609</v>
      </c>
    </row>
    <row r="288" spans="2:6" x14ac:dyDescent="0.25">
      <c r="B288" s="4">
        <v>268</v>
      </c>
      <c r="C288" s="4">
        <f t="shared" si="15"/>
        <v>23</v>
      </c>
      <c r="D288" s="130">
        <f t="shared" si="16"/>
        <v>1415732.0678348304</v>
      </c>
      <c r="E288" s="130">
        <f t="shared" si="17"/>
        <v>7048.8248014278433</v>
      </c>
      <c r="F288" s="130">
        <f t="shared" si="18"/>
        <v>1408683.2430334026</v>
      </c>
    </row>
    <row r="289" spans="2:6" x14ac:dyDescent="0.25">
      <c r="B289" s="4">
        <v>269</v>
      </c>
      <c r="C289" s="4">
        <f t="shared" si="15"/>
        <v>23</v>
      </c>
      <c r="D289" s="130">
        <f t="shared" si="16"/>
        <v>1417746.7534345367</v>
      </c>
      <c r="E289" s="130">
        <f t="shared" si="17"/>
        <v>7048.8248014278433</v>
      </c>
      <c r="F289" s="130">
        <f t="shared" si="18"/>
        <v>1410697.928633109</v>
      </c>
    </row>
    <row r="290" spans="2:6" x14ac:dyDescent="0.25">
      <c r="B290" s="4">
        <v>270</v>
      </c>
      <c r="C290" s="4">
        <f t="shared" ref="C290:C353" si="19">C278+1</f>
        <v>23</v>
      </c>
      <c r="D290" s="130">
        <f t="shared" si="16"/>
        <v>1419774.4015820539</v>
      </c>
      <c r="E290" s="130">
        <f t="shared" si="17"/>
        <v>7048.8248014278433</v>
      </c>
      <c r="F290" s="130">
        <f t="shared" si="18"/>
        <v>1412725.5767806261</v>
      </c>
    </row>
    <row r="291" spans="2:6" x14ac:dyDescent="0.25">
      <c r="B291" s="4">
        <v>271</v>
      </c>
      <c r="C291" s="4">
        <f t="shared" si="19"/>
        <v>23</v>
      </c>
      <c r="D291" s="130">
        <f t="shared" si="16"/>
        <v>1421815.0956788047</v>
      </c>
      <c r="E291" s="130">
        <f t="shared" si="17"/>
        <v>7048.8248014278433</v>
      </c>
      <c r="F291" s="130">
        <f t="shared" si="18"/>
        <v>1414766.2708773769</v>
      </c>
    </row>
    <row r="292" spans="2:6" x14ac:dyDescent="0.25">
      <c r="B292" s="4">
        <v>272</v>
      </c>
      <c r="C292" s="4">
        <f t="shared" si="19"/>
        <v>23</v>
      </c>
      <c r="D292" s="130">
        <f t="shared" si="16"/>
        <v>1423868.9196628192</v>
      </c>
      <c r="E292" s="130">
        <f t="shared" si="17"/>
        <v>7048.8248014278433</v>
      </c>
      <c r="F292" s="130">
        <f t="shared" si="18"/>
        <v>1416820.0948613915</v>
      </c>
    </row>
    <row r="293" spans="2:6" x14ac:dyDescent="0.25">
      <c r="B293" s="4">
        <v>273</v>
      </c>
      <c r="C293" s="4">
        <f t="shared" si="19"/>
        <v>23</v>
      </c>
      <c r="D293" s="130">
        <f t="shared" si="16"/>
        <v>1425935.9580121876</v>
      </c>
      <c r="E293" s="130">
        <f t="shared" si="17"/>
        <v>7048.8248014278433</v>
      </c>
      <c r="F293" s="130">
        <f t="shared" si="18"/>
        <v>1418887.1332107598</v>
      </c>
    </row>
    <row r="294" spans="2:6" x14ac:dyDescent="0.25">
      <c r="B294" s="4">
        <v>274</v>
      </c>
      <c r="C294" s="4">
        <f t="shared" si="19"/>
        <v>23</v>
      </c>
      <c r="D294" s="130">
        <f t="shared" si="16"/>
        <v>1428016.2957485344</v>
      </c>
      <c r="E294" s="130">
        <f t="shared" si="17"/>
        <v>7048.8248014278433</v>
      </c>
      <c r="F294" s="130">
        <f t="shared" si="18"/>
        <v>1420967.4709471066</v>
      </c>
    </row>
    <row r="295" spans="2:6" x14ac:dyDescent="0.25">
      <c r="B295" s="4">
        <v>275</v>
      </c>
      <c r="C295" s="4">
        <f t="shared" si="19"/>
        <v>23</v>
      </c>
      <c r="D295" s="130">
        <f t="shared" si="16"/>
        <v>1430110.0184405157</v>
      </c>
      <c r="E295" s="130">
        <f t="shared" si="17"/>
        <v>7048.8248014278433</v>
      </c>
      <c r="F295" s="130">
        <f t="shared" si="18"/>
        <v>1423061.193639088</v>
      </c>
    </row>
    <row r="296" spans="2:6" x14ac:dyDescent="0.25">
      <c r="B296" s="4">
        <v>276</v>
      </c>
      <c r="C296" s="4">
        <f t="shared" si="19"/>
        <v>23</v>
      </c>
      <c r="D296" s="130">
        <f t="shared" si="16"/>
        <v>1432217.2122073392</v>
      </c>
      <c r="E296" s="130">
        <f t="shared" si="17"/>
        <v>7048.8248014278433</v>
      </c>
      <c r="F296" s="130">
        <f t="shared" si="18"/>
        <v>1425168.3874059115</v>
      </c>
    </row>
    <row r="297" spans="2:6" x14ac:dyDescent="0.25">
      <c r="B297" s="4">
        <v>277</v>
      </c>
      <c r="C297" s="4">
        <f t="shared" si="19"/>
        <v>24</v>
      </c>
      <c r="D297" s="130">
        <f t="shared" si="16"/>
        <v>1434337.9637223061</v>
      </c>
      <c r="E297" s="130">
        <f t="shared" si="17"/>
        <v>7171.6898186115304</v>
      </c>
      <c r="F297" s="130">
        <f t="shared" si="18"/>
        <v>1427166.2739036945</v>
      </c>
    </row>
    <row r="298" spans="2:6" x14ac:dyDescent="0.25">
      <c r="B298" s="4">
        <v>278</v>
      </c>
      <c r="C298" s="4">
        <f t="shared" si="19"/>
        <v>24</v>
      </c>
      <c r="D298" s="130">
        <f t="shared" si="16"/>
        <v>1436348.7046819723</v>
      </c>
      <c r="E298" s="130">
        <f t="shared" si="17"/>
        <v>7171.6898186115304</v>
      </c>
      <c r="F298" s="130">
        <f t="shared" si="18"/>
        <v>1429177.0148633607</v>
      </c>
    </row>
    <row r="299" spans="2:6" x14ac:dyDescent="0.25">
      <c r="B299" s="4">
        <v>279</v>
      </c>
      <c r="C299" s="4">
        <f t="shared" si="19"/>
        <v>24</v>
      </c>
      <c r="D299" s="130">
        <f t="shared" si="16"/>
        <v>1438372.3828095163</v>
      </c>
      <c r="E299" s="130">
        <f t="shared" si="17"/>
        <v>7171.6898186115304</v>
      </c>
      <c r="F299" s="130">
        <f t="shared" si="18"/>
        <v>1431200.6929909047</v>
      </c>
    </row>
    <row r="300" spans="2:6" x14ac:dyDescent="0.25">
      <c r="B300" s="4">
        <v>280</v>
      </c>
      <c r="C300" s="4">
        <f t="shared" si="19"/>
        <v>24</v>
      </c>
      <c r="D300" s="130">
        <f t="shared" si="16"/>
        <v>1440409.0813430659</v>
      </c>
      <c r="E300" s="130">
        <f t="shared" si="17"/>
        <v>7171.6898186115304</v>
      </c>
      <c r="F300" s="130">
        <f t="shared" si="18"/>
        <v>1433237.3915244543</v>
      </c>
    </row>
    <row r="301" spans="2:6" x14ac:dyDescent="0.25">
      <c r="B301" s="4">
        <v>281</v>
      </c>
      <c r="C301" s="4">
        <f t="shared" si="19"/>
        <v>24</v>
      </c>
      <c r="D301" s="130">
        <f t="shared" si="16"/>
        <v>1442458.8840563055</v>
      </c>
      <c r="E301" s="130">
        <f t="shared" si="17"/>
        <v>7171.6898186115304</v>
      </c>
      <c r="F301" s="130">
        <f t="shared" si="18"/>
        <v>1435287.1942376939</v>
      </c>
    </row>
    <row r="302" spans="2:6" x14ac:dyDescent="0.25">
      <c r="B302" s="4">
        <v>282</v>
      </c>
      <c r="C302" s="4">
        <f t="shared" si="19"/>
        <v>24</v>
      </c>
      <c r="D302" s="130">
        <f t="shared" si="16"/>
        <v>1444521.8752619217</v>
      </c>
      <c r="E302" s="130">
        <f t="shared" si="17"/>
        <v>7171.6898186115304</v>
      </c>
      <c r="F302" s="130">
        <f t="shared" si="18"/>
        <v>1437350.1854433101</v>
      </c>
    </row>
    <row r="303" spans="2:6" x14ac:dyDescent="0.25">
      <c r="B303" s="4">
        <v>283</v>
      </c>
      <c r="C303" s="4">
        <f t="shared" si="19"/>
        <v>24</v>
      </c>
      <c r="D303" s="130">
        <f t="shared" si="16"/>
        <v>1446598.1398150714</v>
      </c>
      <c r="E303" s="130">
        <f t="shared" si="17"/>
        <v>7171.6898186115304</v>
      </c>
      <c r="F303" s="130">
        <f t="shared" si="18"/>
        <v>1439426.4499964598</v>
      </c>
    </row>
    <row r="304" spans="2:6" x14ac:dyDescent="0.25">
      <c r="B304" s="4">
        <v>284</v>
      </c>
      <c r="C304" s="4">
        <f t="shared" si="19"/>
        <v>24</v>
      </c>
      <c r="D304" s="130">
        <f t="shared" si="16"/>
        <v>1448687.7631168724</v>
      </c>
      <c r="E304" s="130">
        <f t="shared" si="17"/>
        <v>7171.6898186115304</v>
      </c>
      <c r="F304" s="130">
        <f t="shared" si="18"/>
        <v>1441516.0732982608</v>
      </c>
    </row>
    <row r="305" spans="2:6" x14ac:dyDescent="0.25">
      <c r="B305" s="4">
        <v>285</v>
      </c>
      <c r="C305" s="4">
        <f t="shared" si="19"/>
        <v>24</v>
      </c>
      <c r="D305" s="130">
        <f t="shared" si="16"/>
        <v>1450790.8311179157</v>
      </c>
      <c r="E305" s="130">
        <f t="shared" si="17"/>
        <v>7171.6898186115304</v>
      </c>
      <c r="F305" s="130">
        <f t="shared" si="18"/>
        <v>1443619.1412993041</v>
      </c>
    </row>
    <row r="306" spans="2:6" x14ac:dyDescent="0.25">
      <c r="B306" s="4">
        <v>286</v>
      </c>
      <c r="C306" s="4">
        <f t="shared" si="19"/>
        <v>24</v>
      </c>
      <c r="D306" s="130">
        <f t="shared" si="16"/>
        <v>1452907.4303218012</v>
      </c>
      <c r="E306" s="130">
        <f t="shared" si="17"/>
        <v>7171.6898186115304</v>
      </c>
      <c r="F306" s="130">
        <f t="shared" si="18"/>
        <v>1445735.7405031896</v>
      </c>
    </row>
    <row r="307" spans="2:6" x14ac:dyDescent="0.25">
      <c r="B307" s="4">
        <v>287</v>
      </c>
      <c r="C307" s="4">
        <f t="shared" si="19"/>
        <v>24</v>
      </c>
      <c r="D307" s="130">
        <f t="shared" si="16"/>
        <v>1455037.6477886953</v>
      </c>
      <c r="E307" s="130">
        <f t="shared" si="17"/>
        <v>7171.6898186115304</v>
      </c>
      <c r="F307" s="130">
        <f t="shared" si="18"/>
        <v>1447865.9579700837</v>
      </c>
    </row>
    <row r="308" spans="2:6" x14ac:dyDescent="0.25">
      <c r="B308" s="4">
        <v>288</v>
      </c>
      <c r="C308" s="4">
        <f t="shared" si="19"/>
        <v>24</v>
      </c>
      <c r="D308" s="130">
        <f t="shared" si="16"/>
        <v>1457181.5711389121</v>
      </c>
      <c r="E308" s="130">
        <f t="shared" si="17"/>
        <v>7171.6898186115304</v>
      </c>
      <c r="F308" s="130">
        <f t="shared" si="18"/>
        <v>1450009.8813203005</v>
      </c>
    </row>
    <row r="309" spans="2:6" x14ac:dyDescent="0.25">
      <c r="B309" s="4">
        <v>289</v>
      </c>
      <c r="C309" s="4">
        <f t="shared" si="19"/>
        <v>25</v>
      </c>
      <c r="D309" s="130">
        <f t="shared" si="16"/>
        <v>1459339.2885565178</v>
      </c>
      <c r="E309" s="130">
        <f t="shared" si="17"/>
        <v>7296.6964427825887</v>
      </c>
      <c r="F309" s="130">
        <f t="shared" si="18"/>
        <v>1452042.5921137352</v>
      </c>
    </row>
    <row r="310" spans="2:6" x14ac:dyDescent="0.25">
      <c r="B310" s="4">
        <v>290</v>
      </c>
      <c r="C310" s="4">
        <f t="shared" si="19"/>
        <v>25</v>
      </c>
      <c r="D310" s="130">
        <f t="shared" si="16"/>
        <v>1461385.0778724023</v>
      </c>
      <c r="E310" s="130">
        <f t="shared" si="17"/>
        <v>7296.6964427825887</v>
      </c>
      <c r="F310" s="130">
        <f t="shared" si="18"/>
        <v>1454088.3814296196</v>
      </c>
    </row>
    <row r="311" spans="2:6" x14ac:dyDescent="0.25">
      <c r="B311" s="4">
        <v>291</v>
      </c>
      <c r="C311" s="4">
        <f t="shared" si="19"/>
        <v>25</v>
      </c>
      <c r="D311" s="130">
        <f t="shared" si="16"/>
        <v>1463444.029858344</v>
      </c>
      <c r="E311" s="130">
        <f t="shared" si="17"/>
        <v>7296.6964427825887</v>
      </c>
      <c r="F311" s="130">
        <f t="shared" si="18"/>
        <v>1456147.3334155614</v>
      </c>
    </row>
    <row r="312" spans="2:6" x14ac:dyDescent="0.25">
      <c r="B312" s="4">
        <v>292</v>
      </c>
      <c r="C312" s="4">
        <f t="shared" si="19"/>
        <v>25</v>
      </c>
      <c r="D312" s="130">
        <f t="shared" si="16"/>
        <v>1465516.2292033583</v>
      </c>
      <c r="E312" s="130">
        <f t="shared" si="17"/>
        <v>7296.6964427825887</v>
      </c>
      <c r="F312" s="130">
        <f t="shared" si="18"/>
        <v>1458219.5327605756</v>
      </c>
    </row>
    <row r="313" spans="2:6" x14ac:dyDescent="0.25">
      <c r="B313" s="4">
        <v>293</v>
      </c>
      <c r="C313" s="4">
        <f t="shared" si="19"/>
        <v>25</v>
      </c>
      <c r="D313" s="130">
        <f t="shared" si="16"/>
        <v>1467601.7611413524</v>
      </c>
      <c r="E313" s="130">
        <f t="shared" si="17"/>
        <v>7296.6964427825887</v>
      </c>
      <c r="F313" s="130">
        <f t="shared" si="18"/>
        <v>1460305.0646985697</v>
      </c>
    </row>
    <row r="314" spans="2:6" x14ac:dyDescent="0.25">
      <c r="B314" s="4">
        <v>294</v>
      </c>
      <c r="C314" s="4">
        <f t="shared" si="19"/>
        <v>25</v>
      </c>
      <c r="D314" s="130">
        <f t="shared" si="16"/>
        <v>1469700.7114546308</v>
      </c>
      <c r="E314" s="130">
        <f t="shared" si="17"/>
        <v>7296.6964427825887</v>
      </c>
      <c r="F314" s="130">
        <f t="shared" si="18"/>
        <v>1462404.0150118482</v>
      </c>
    </row>
    <row r="315" spans="2:6" x14ac:dyDescent="0.25">
      <c r="B315" s="4">
        <v>295</v>
      </c>
      <c r="C315" s="4">
        <f t="shared" si="19"/>
        <v>25</v>
      </c>
      <c r="D315" s="130">
        <f t="shared" si="16"/>
        <v>1471813.1664774243</v>
      </c>
      <c r="E315" s="130">
        <f t="shared" si="17"/>
        <v>7296.6964427825887</v>
      </c>
      <c r="F315" s="130">
        <f t="shared" si="18"/>
        <v>1464516.4700346417</v>
      </c>
    </row>
    <row r="316" spans="2:6" x14ac:dyDescent="0.25">
      <c r="B316" s="4">
        <v>296</v>
      </c>
      <c r="C316" s="4">
        <f t="shared" si="19"/>
        <v>25</v>
      </c>
      <c r="D316" s="130">
        <f t="shared" si="16"/>
        <v>1473939.2130994406</v>
      </c>
      <c r="E316" s="130">
        <f t="shared" si="17"/>
        <v>7296.6964427825887</v>
      </c>
      <c r="F316" s="130">
        <f t="shared" si="18"/>
        <v>1466642.5166566579</v>
      </c>
    </row>
    <row r="317" spans="2:6" x14ac:dyDescent="0.25">
      <c r="B317" s="4">
        <v>297</v>
      </c>
      <c r="C317" s="4">
        <f t="shared" si="19"/>
        <v>25</v>
      </c>
      <c r="D317" s="130">
        <f t="shared" si="16"/>
        <v>1476078.9387694381</v>
      </c>
      <c r="E317" s="130">
        <f t="shared" si="17"/>
        <v>7296.6964427825887</v>
      </c>
      <c r="F317" s="130">
        <f t="shared" si="18"/>
        <v>1468782.2423266554</v>
      </c>
    </row>
    <row r="318" spans="2:6" x14ac:dyDescent="0.25">
      <c r="B318" s="4">
        <v>298</v>
      </c>
      <c r="C318" s="4">
        <f t="shared" si="19"/>
        <v>25</v>
      </c>
      <c r="D318" s="130">
        <f t="shared" si="16"/>
        <v>1478232.4314988235</v>
      </c>
      <c r="E318" s="130">
        <f t="shared" si="17"/>
        <v>7296.6964427825887</v>
      </c>
      <c r="F318" s="130">
        <f t="shared" si="18"/>
        <v>1470935.7350560408</v>
      </c>
    </row>
    <row r="319" spans="2:6" x14ac:dyDescent="0.25">
      <c r="B319" s="4">
        <v>299</v>
      </c>
      <c r="C319" s="4">
        <f t="shared" si="19"/>
        <v>25</v>
      </c>
      <c r="D319" s="130">
        <f t="shared" si="16"/>
        <v>1480399.7798652714</v>
      </c>
      <c r="E319" s="130">
        <f t="shared" si="17"/>
        <v>7296.6964427825887</v>
      </c>
      <c r="F319" s="130">
        <f t="shared" si="18"/>
        <v>1473103.0834224888</v>
      </c>
    </row>
    <row r="320" spans="2:6" x14ac:dyDescent="0.25">
      <c r="B320" s="4">
        <v>300</v>
      </c>
      <c r="C320" s="4">
        <f t="shared" si="19"/>
        <v>25</v>
      </c>
      <c r="D320" s="130">
        <f t="shared" si="16"/>
        <v>1482581.0730163679</v>
      </c>
      <c r="E320" s="130">
        <f t="shared" si="17"/>
        <v>7296.6964427825887</v>
      </c>
      <c r="F320" s="130">
        <f t="shared" si="18"/>
        <v>1475284.3765735852</v>
      </c>
    </row>
    <row r="321" spans="2:6" x14ac:dyDescent="0.25">
      <c r="B321" s="4">
        <v>301</v>
      </c>
      <c r="C321" s="4">
        <f t="shared" si="19"/>
        <v>26</v>
      </c>
      <c r="D321" s="130">
        <f t="shared" si="16"/>
        <v>1484776.4006732772</v>
      </c>
      <c r="E321" s="130">
        <f t="shared" si="17"/>
        <v>7423.882003366386</v>
      </c>
      <c r="F321" s="130">
        <f t="shared" si="18"/>
        <v>1477352.5186699107</v>
      </c>
    </row>
    <row r="322" spans="2:6" x14ac:dyDescent="0.25">
      <c r="B322" s="4">
        <v>302</v>
      </c>
      <c r="C322" s="4">
        <f t="shared" si="19"/>
        <v>26</v>
      </c>
      <c r="D322" s="130">
        <f t="shared" si="16"/>
        <v>1486857.8492581223</v>
      </c>
      <c r="E322" s="130">
        <f t="shared" si="17"/>
        <v>7423.882003366386</v>
      </c>
      <c r="F322" s="130">
        <f t="shared" si="18"/>
        <v>1479433.9672547558</v>
      </c>
    </row>
    <row r="323" spans="2:6" x14ac:dyDescent="0.25">
      <c r="B323" s="4">
        <v>303</v>
      </c>
      <c r="C323" s="4">
        <f t="shared" si="19"/>
        <v>26</v>
      </c>
      <c r="D323" s="130">
        <f t="shared" si="16"/>
        <v>1488952.6899458347</v>
      </c>
      <c r="E323" s="130">
        <f t="shared" si="17"/>
        <v>7423.882003366386</v>
      </c>
      <c r="F323" s="130">
        <f t="shared" si="18"/>
        <v>1481528.8079424682</v>
      </c>
    </row>
    <row r="324" spans="2:6" x14ac:dyDescent="0.25">
      <c r="B324" s="4">
        <v>304</v>
      </c>
      <c r="C324" s="4">
        <f t="shared" si="19"/>
        <v>26</v>
      </c>
      <c r="D324" s="130">
        <f t="shared" si="16"/>
        <v>1491061.0089016075</v>
      </c>
      <c r="E324" s="130">
        <f t="shared" si="17"/>
        <v>7423.882003366386</v>
      </c>
      <c r="F324" s="130">
        <f t="shared" si="18"/>
        <v>1483637.126898241</v>
      </c>
    </row>
    <row r="325" spans="2:6" x14ac:dyDescent="0.25">
      <c r="B325" s="4">
        <v>305</v>
      </c>
      <c r="C325" s="4">
        <f t="shared" si="19"/>
        <v>26</v>
      </c>
      <c r="D325" s="130">
        <f t="shared" si="16"/>
        <v>1493182.8928450232</v>
      </c>
      <c r="E325" s="130">
        <f t="shared" si="17"/>
        <v>7423.882003366386</v>
      </c>
      <c r="F325" s="130">
        <f t="shared" si="18"/>
        <v>1485759.0108416567</v>
      </c>
    </row>
    <row r="326" spans="2:6" x14ac:dyDescent="0.25">
      <c r="B326" s="4">
        <v>306</v>
      </c>
      <c r="C326" s="4">
        <f t="shared" si="19"/>
        <v>26</v>
      </c>
      <c r="D326" s="130">
        <f t="shared" si="16"/>
        <v>1495318.4290536209</v>
      </c>
      <c r="E326" s="130">
        <f t="shared" si="17"/>
        <v>7423.882003366386</v>
      </c>
      <c r="F326" s="130">
        <f t="shared" si="18"/>
        <v>1487894.5470502544</v>
      </c>
    </row>
    <row r="327" spans="2:6" x14ac:dyDescent="0.25">
      <c r="B327" s="4">
        <v>307</v>
      </c>
      <c r="C327" s="4">
        <f t="shared" si="19"/>
        <v>26</v>
      </c>
      <c r="D327" s="130">
        <f t="shared" si="16"/>
        <v>1497467.7053664858</v>
      </c>
      <c r="E327" s="130">
        <f t="shared" si="17"/>
        <v>7423.882003366386</v>
      </c>
      <c r="F327" s="130">
        <f t="shared" si="18"/>
        <v>1490043.8233631193</v>
      </c>
    </row>
    <row r="328" spans="2:6" x14ac:dyDescent="0.25">
      <c r="B328" s="4">
        <v>308</v>
      </c>
      <c r="C328" s="4">
        <f t="shared" si="19"/>
        <v>26</v>
      </c>
      <c r="D328" s="130">
        <f t="shared" si="16"/>
        <v>1499630.8101878623</v>
      </c>
      <c r="E328" s="130">
        <f t="shared" si="17"/>
        <v>7423.882003366386</v>
      </c>
      <c r="F328" s="130">
        <f t="shared" si="18"/>
        <v>1492206.9281844958</v>
      </c>
    </row>
    <row r="329" spans="2:6" x14ac:dyDescent="0.25">
      <c r="B329" s="4">
        <v>309</v>
      </c>
      <c r="C329" s="4">
        <f t="shared" si="19"/>
        <v>26</v>
      </c>
      <c r="D329" s="130">
        <f t="shared" si="16"/>
        <v>1501807.8324907906</v>
      </c>
      <c r="E329" s="130">
        <f t="shared" si="17"/>
        <v>7423.882003366386</v>
      </c>
      <c r="F329" s="130">
        <f t="shared" si="18"/>
        <v>1494383.9504874242</v>
      </c>
    </row>
    <row r="330" spans="2:6" x14ac:dyDescent="0.25">
      <c r="B330" s="4">
        <v>310</v>
      </c>
      <c r="C330" s="4">
        <f t="shared" si="19"/>
        <v>26</v>
      </c>
      <c r="D330" s="130">
        <f t="shared" si="16"/>
        <v>1503998.861820766</v>
      </c>
      <c r="E330" s="130">
        <f t="shared" si="17"/>
        <v>7423.882003366386</v>
      </c>
      <c r="F330" s="130">
        <f t="shared" si="18"/>
        <v>1496574.9798173995</v>
      </c>
    </row>
    <row r="331" spans="2:6" x14ac:dyDescent="0.25">
      <c r="B331" s="4">
        <v>311</v>
      </c>
      <c r="C331" s="4">
        <f t="shared" si="19"/>
        <v>26</v>
      </c>
      <c r="D331" s="130">
        <f t="shared" si="16"/>
        <v>1506203.9882994224</v>
      </c>
      <c r="E331" s="130">
        <f t="shared" si="17"/>
        <v>7423.882003366386</v>
      </c>
      <c r="F331" s="130">
        <f t="shared" si="18"/>
        <v>1498780.106296056</v>
      </c>
    </row>
    <row r="332" spans="2:6" x14ac:dyDescent="0.25">
      <c r="B332" s="4">
        <v>312</v>
      </c>
      <c r="C332" s="4">
        <f t="shared" si="19"/>
        <v>26</v>
      </c>
      <c r="D332" s="130">
        <f t="shared" si="16"/>
        <v>1508423.3026282389</v>
      </c>
      <c r="E332" s="130">
        <f t="shared" si="17"/>
        <v>7423.882003366386</v>
      </c>
      <c r="F332" s="130">
        <f t="shared" si="18"/>
        <v>1500999.4206248724</v>
      </c>
    </row>
    <row r="333" spans="2:6" x14ac:dyDescent="0.25">
      <c r="B333" s="4">
        <v>313</v>
      </c>
      <c r="C333" s="4">
        <f t="shared" si="19"/>
        <v>27</v>
      </c>
      <c r="D333" s="130">
        <f t="shared" si="16"/>
        <v>1510656.8960922705</v>
      </c>
      <c r="E333" s="130">
        <f t="shared" si="17"/>
        <v>7553.2844804613524</v>
      </c>
      <c r="F333" s="130">
        <f t="shared" si="18"/>
        <v>1503103.6116118091</v>
      </c>
    </row>
    <row r="334" spans="2:6" x14ac:dyDescent="0.25">
      <c r="B334" s="4">
        <v>314</v>
      </c>
      <c r="C334" s="4">
        <f t="shared" si="19"/>
        <v>27</v>
      </c>
      <c r="D334" s="130">
        <f t="shared" si="16"/>
        <v>1512774.6255073743</v>
      </c>
      <c r="E334" s="130">
        <f t="shared" si="17"/>
        <v>7553.2844804613524</v>
      </c>
      <c r="F334" s="130">
        <f t="shared" si="18"/>
        <v>1505221.3410269129</v>
      </c>
    </row>
    <row r="335" spans="2:6" x14ac:dyDescent="0.25">
      <c r="B335" s="4">
        <v>315</v>
      </c>
      <c r="C335" s="4">
        <f t="shared" si="19"/>
        <v>27</v>
      </c>
      <c r="D335" s="130">
        <f t="shared" si="16"/>
        <v>1514905.9804572999</v>
      </c>
      <c r="E335" s="130">
        <f t="shared" si="17"/>
        <v>7553.2844804613524</v>
      </c>
      <c r="F335" s="130">
        <f t="shared" si="18"/>
        <v>1507352.6959768385</v>
      </c>
    </row>
    <row r="336" spans="2:6" x14ac:dyDescent="0.25">
      <c r="B336" s="4">
        <v>316</v>
      </c>
      <c r="C336" s="4">
        <f t="shared" si="19"/>
        <v>27</v>
      </c>
      <c r="D336" s="130">
        <f t="shared" si="16"/>
        <v>1517051.0486091482</v>
      </c>
      <c r="E336" s="130">
        <f t="shared" si="17"/>
        <v>7553.2844804613524</v>
      </c>
      <c r="F336" s="130">
        <f t="shared" si="18"/>
        <v>1509497.7641286869</v>
      </c>
    </row>
    <row r="337" spans="2:6" x14ac:dyDescent="0.25">
      <c r="B337" s="4">
        <v>317</v>
      </c>
      <c r="C337" s="4">
        <f t="shared" si="19"/>
        <v>27</v>
      </c>
      <c r="D337" s="130">
        <f t="shared" si="16"/>
        <v>1519209.9181940737</v>
      </c>
      <c r="E337" s="130">
        <f t="shared" si="17"/>
        <v>7553.2844804613524</v>
      </c>
      <c r="F337" s="130">
        <f t="shared" si="18"/>
        <v>1511656.6337136123</v>
      </c>
    </row>
    <row r="338" spans="2:6" x14ac:dyDescent="0.25">
      <c r="B338" s="4">
        <v>318</v>
      </c>
      <c r="C338" s="4">
        <f t="shared" si="19"/>
        <v>27</v>
      </c>
      <c r="D338" s="130">
        <f t="shared" si="16"/>
        <v>1521382.6780109121</v>
      </c>
      <c r="E338" s="130">
        <f t="shared" si="17"/>
        <v>7553.2844804613524</v>
      </c>
      <c r="F338" s="130">
        <f t="shared" si="18"/>
        <v>1513829.3935304508</v>
      </c>
    </row>
    <row r="339" spans="2:6" x14ac:dyDescent="0.25">
      <c r="B339" s="4">
        <v>319</v>
      </c>
      <c r="C339" s="4">
        <f t="shared" si="19"/>
        <v>27</v>
      </c>
      <c r="D339" s="130">
        <f t="shared" si="16"/>
        <v>1523569.4174298339</v>
      </c>
      <c r="E339" s="130">
        <f t="shared" si="17"/>
        <v>7553.2844804613524</v>
      </c>
      <c r="F339" s="130">
        <f t="shared" si="18"/>
        <v>1516016.1329493725</v>
      </c>
    </row>
    <row r="340" spans="2:6" x14ac:dyDescent="0.25">
      <c r="B340" s="4">
        <v>320</v>
      </c>
      <c r="C340" s="4">
        <f t="shared" si="19"/>
        <v>27</v>
      </c>
      <c r="D340" s="130">
        <f t="shared" si="16"/>
        <v>1525770.2263960198</v>
      </c>
      <c r="E340" s="130">
        <f t="shared" si="17"/>
        <v>7553.2844804613524</v>
      </c>
      <c r="F340" s="130">
        <f t="shared" si="18"/>
        <v>1518216.9419155584</v>
      </c>
    </row>
    <row r="341" spans="2:6" x14ac:dyDescent="0.25">
      <c r="B341" s="4">
        <v>321</v>
      </c>
      <c r="C341" s="4">
        <f t="shared" si="19"/>
        <v>27</v>
      </c>
      <c r="D341" s="130">
        <f t="shared" si="16"/>
        <v>1527985.1954333605</v>
      </c>
      <c r="E341" s="130">
        <f t="shared" si="17"/>
        <v>7553.2844804613524</v>
      </c>
      <c r="F341" s="130">
        <f t="shared" si="18"/>
        <v>1520431.9109528991</v>
      </c>
    </row>
    <row r="342" spans="2:6" x14ac:dyDescent="0.25">
      <c r="B342" s="4">
        <v>322</v>
      </c>
      <c r="C342" s="4">
        <f t="shared" si="19"/>
        <v>27</v>
      </c>
      <c r="D342" s="130">
        <f t="shared" si="16"/>
        <v>1530214.4156481801</v>
      </c>
      <c r="E342" s="130">
        <f t="shared" si="17"/>
        <v>7553.2844804613524</v>
      </c>
      <c r="F342" s="130">
        <f t="shared" si="18"/>
        <v>1522661.1311677187</v>
      </c>
    </row>
    <row r="343" spans="2:6" x14ac:dyDescent="0.25">
      <c r="B343" s="4">
        <v>323</v>
      </c>
      <c r="C343" s="4">
        <f t="shared" si="19"/>
        <v>27</v>
      </c>
      <c r="D343" s="130">
        <f t="shared" ref="D343:D406" si="20">MAX(F342*(1+$C$13),0)</f>
        <v>1532457.9787329836</v>
      </c>
      <c r="E343" s="130">
        <f t="shared" ref="E343:E406" si="21">MIN(IF($C$15="Mensal",D343*$C$9,IF(C343=C342,E342,D343*$C$9)),D343)</f>
        <v>7553.2844804613524</v>
      </c>
      <c r="F343" s="130">
        <f t="shared" ref="F343:F406" si="22">MAX((D343-E343),0)</f>
        <v>1524904.6942525222</v>
      </c>
    </row>
    <row r="344" spans="2:6" x14ac:dyDescent="0.25">
      <c r="B344" s="4">
        <v>324</v>
      </c>
      <c r="C344" s="4">
        <f t="shared" si="19"/>
        <v>27</v>
      </c>
      <c r="D344" s="130">
        <f t="shared" si="20"/>
        <v>1534715.9769702286</v>
      </c>
      <c r="E344" s="130">
        <f t="shared" si="21"/>
        <v>7553.2844804613524</v>
      </c>
      <c r="F344" s="130">
        <f t="shared" si="22"/>
        <v>1527162.6924897672</v>
      </c>
    </row>
    <row r="345" spans="2:6" x14ac:dyDescent="0.25">
      <c r="B345" s="4">
        <v>325</v>
      </c>
      <c r="C345" s="4">
        <f t="shared" si="19"/>
        <v>28</v>
      </c>
      <c r="D345" s="130">
        <f t="shared" si="20"/>
        <v>1536988.5032361203</v>
      </c>
      <c r="E345" s="130">
        <f t="shared" si="21"/>
        <v>7684.9425161806021</v>
      </c>
      <c r="F345" s="130">
        <f t="shared" si="22"/>
        <v>1529303.5607199396</v>
      </c>
    </row>
    <row r="346" spans="2:6" x14ac:dyDescent="0.25">
      <c r="B346" s="4">
        <v>326</v>
      </c>
      <c r="C346" s="4">
        <f t="shared" si="19"/>
        <v>28</v>
      </c>
      <c r="D346" s="130">
        <f t="shared" si="20"/>
        <v>1539143.1458769471</v>
      </c>
      <c r="E346" s="130">
        <f t="shared" si="21"/>
        <v>7684.9425161806021</v>
      </c>
      <c r="F346" s="130">
        <f t="shared" si="22"/>
        <v>1531458.2033607664</v>
      </c>
    </row>
    <row r="347" spans="2:6" x14ac:dyDescent="0.25">
      <c r="B347" s="4">
        <v>327</v>
      </c>
      <c r="C347" s="4">
        <f t="shared" si="19"/>
        <v>28</v>
      </c>
      <c r="D347" s="130">
        <f t="shared" si="20"/>
        <v>1541311.6515534013</v>
      </c>
      <c r="E347" s="130">
        <f t="shared" si="21"/>
        <v>7684.9425161806021</v>
      </c>
      <c r="F347" s="130">
        <f t="shared" si="22"/>
        <v>1533626.7090372206</v>
      </c>
    </row>
    <row r="348" spans="2:6" x14ac:dyDescent="0.25">
      <c r="B348" s="4">
        <v>328</v>
      </c>
      <c r="C348" s="4">
        <f t="shared" si="19"/>
        <v>28</v>
      </c>
      <c r="D348" s="130">
        <f t="shared" si="20"/>
        <v>1543494.1094606714</v>
      </c>
      <c r="E348" s="130">
        <f t="shared" si="21"/>
        <v>7684.9425161806021</v>
      </c>
      <c r="F348" s="130">
        <f t="shared" si="22"/>
        <v>1535809.1669444907</v>
      </c>
    </row>
    <row r="349" spans="2:6" x14ac:dyDescent="0.25">
      <c r="B349" s="4">
        <v>329</v>
      </c>
      <c r="C349" s="4">
        <f t="shared" si="19"/>
        <v>28</v>
      </c>
      <c r="D349" s="130">
        <f t="shared" si="20"/>
        <v>1545690.6093678309</v>
      </c>
      <c r="E349" s="130">
        <f t="shared" si="21"/>
        <v>7684.9425161806021</v>
      </c>
      <c r="F349" s="130">
        <f t="shared" si="22"/>
        <v>1538005.6668516502</v>
      </c>
    </row>
    <row r="350" spans="2:6" x14ac:dyDescent="0.25">
      <c r="B350" s="4">
        <v>330</v>
      </c>
      <c r="C350" s="4">
        <f t="shared" si="19"/>
        <v>28</v>
      </c>
      <c r="D350" s="130">
        <f t="shared" si="20"/>
        <v>1547901.2416215297</v>
      </c>
      <c r="E350" s="130">
        <f t="shared" si="21"/>
        <v>7684.9425161806021</v>
      </c>
      <c r="F350" s="130">
        <f t="shared" si="22"/>
        <v>1540216.299105349</v>
      </c>
    </row>
    <row r="351" spans="2:6" x14ac:dyDescent="0.25">
      <c r="B351" s="4">
        <v>331</v>
      </c>
      <c r="C351" s="4">
        <f t="shared" si="19"/>
        <v>28</v>
      </c>
      <c r="D351" s="130">
        <f t="shared" si="20"/>
        <v>1550126.0971497109</v>
      </c>
      <c r="E351" s="130">
        <f t="shared" si="21"/>
        <v>7684.9425161806021</v>
      </c>
      <c r="F351" s="130">
        <f t="shared" si="22"/>
        <v>1542441.1546335302</v>
      </c>
    </row>
    <row r="352" spans="2:6" x14ac:dyDescent="0.25">
      <c r="B352" s="4">
        <v>332</v>
      </c>
      <c r="C352" s="4">
        <f t="shared" si="19"/>
        <v>28</v>
      </c>
      <c r="D352" s="130">
        <f t="shared" si="20"/>
        <v>1552365.2674653507</v>
      </c>
      <c r="E352" s="130">
        <f t="shared" si="21"/>
        <v>7684.9425161806021</v>
      </c>
      <c r="F352" s="130">
        <f t="shared" si="22"/>
        <v>1544680.32494917</v>
      </c>
    </row>
    <row r="353" spans="2:6" x14ac:dyDescent="0.25">
      <c r="B353" s="4">
        <v>333</v>
      </c>
      <c r="C353" s="4">
        <f t="shared" si="19"/>
        <v>28</v>
      </c>
      <c r="D353" s="130">
        <f t="shared" si="20"/>
        <v>1554618.8446702228</v>
      </c>
      <c r="E353" s="130">
        <f t="shared" si="21"/>
        <v>7684.9425161806021</v>
      </c>
      <c r="F353" s="130">
        <f t="shared" si="22"/>
        <v>1546933.9021540422</v>
      </c>
    </row>
    <row r="354" spans="2:6" x14ac:dyDescent="0.25">
      <c r="B354" s="4">
        <v>334</v>
      </c>
      <c r="C354" s="4">
        <f t="shared" ref="C354:C417" si="23">C342+1</f>
        <v>28</v>
      </c>
      <c r="D354" s="130">
        <f t="shared" si="20"/>
        <v>1556886.9214586865</v>
      </c>
      <c r="E354" s="130">
        <f t="shared" si="21"/>
        <v>7684.9425161806021</v>
      </c>
      <c r="F354" s="130">
        <f t="shared" si="22"/>
        <v>1549201.9789425058</v>
      </c>
    </row>
    <row r="355" spans="2:6" x14ac:dyDescent="0.25">
      <c r="B355" s="4">
        <v>335</v>
      </c>
      <c r="C355" s="4">
        <f t="shared" si="23"/>
        <v>28</v>
      </c>
      <c r="D355" s="130">
        <f t="shared" si="20"/>
        <v>1559169.5911214987</v>
      </c>
      <c r="E355" s="130">
        <f t="shared" si="21"/>
        <v>7684.9425161806021</v>
      </c>
      <c r="F355" s="130">
        <f t="shared" si="22"/>
        <v>1551484.648605318</v>
      </c>
    </row>
    <row r="356" spans="2:6" x14ac:dyDescent="0.25">
      <c r="B356" s="4">
        <v>336</v>
      </c>
      <c r="C356" s="4">
        <f t="shared" si="23"/>
        <v>28</v>
      </c>
      <c r="D356" s="130">
        <f t="shared" si="20"/>
        <v>1561466.9475496528</v>
      </c>
      <c r="E356" s="130">
        <f t="shared" si="21"/>
        <v>7684.9425161806021</v>
      </c>
      <c r="F356" s="130">
        <f t="shared" si="22"/>
        <v>1553782.0050334721</v>
      </c>
    </row>
    <row r="357" spans="2:6" x14ac:dyDescent="0.25">
      <c r="B357" s="4">
        <v>337</v>
      </c>
      <c r="C357" s="4">
        <f t="shared" si="23"/>
        <v>29</v>
      </c>
      <c r="D357" s="130">
        <f t="shared" si="20"/>
        <v>1563779.085238239</v>
      </c>
      <c r="E357" s="130">
        <f t="shared" si="21"/>
        <v>7818.8954261911949</v>
      </c>
      <c r="F357" s="130">
        <f t="shared" si="22"/>
        <v>1555960.1898120479</v>
      </c>
    </row>
    <row r="358" spans="2:6" x14ac:dyDescent="0.25">
      <c r="B358" s="4">
        <v>338</v>
      </c>
      <c r="C358" s="4">
        <f t="shared" si="23"/>
        <v>29</v>
      </c>
      <c r="D358" s="130">
        <f t="shared" si="20"/>
        <v>1565971.2845232652</v>
      </c>
      <c r="E358" s="130">
        <f t="shared" si="21"/>
        <v>7818.8954261911949</v>
      </c>
      <c r="F358" s="130">
        <f t="shared" si="22"/>
        <v>1558152.389097074</v>
      </c>
    </row>
    <row r="359" spans="2:6" x14ac:dyDescent="0.25">
      <c r="B359" s="4">
        <v>339</v>
      </c>
      <c r="C359" s="4">
        <f t="shared" si="23"/>
        <v>29</v>
      </c>
      <c r="D359" s="130">
        <f t="shared" si="20"/>
        <v>1568177.5884844984</v>
      </c>
      <c r="E359" s="130">
        <f t="shared" si="21"/>
        <v>7818.8954261911949</v>
      </c>
      <c r="F359" s="130">
        <f t="shared" si="22"/>
        <v>1560358.6930583073</v>
      </c>
    </row>
    <row r="360" spans="2:6" x14ac:dyDescent="0.25">
      <c r="B360" s="4">
        <v>340</v>
      </c>
      <c r="C360" s="4">
        <f t="shared" si="23"/>
        <v>29</v>
      </c>
      <c r="D360" s="130">
        <f t="shared" si="20"/>
        <v>1570398.08787185</v>
      </c>
      <c r="E360" s="130">
        <f t="shared" si="21"/>
        <v>7818.8954261911949</v>
      </c>
      <c r="F360" s="130">
        <f t="shared" si="22"/>
        <v>1562579.1924456588</v>
      </c>
    </row>
    <row r="361" spans="2:6" x14ac:dyDescent="0.25">
      <c r="B361" s="4">
        <v>341</v>
      </c>
      <c r="C361" s="4">
        <f t="shared" si="23"/>
        <v>29</v>
      </c>
      <c r="D361" s="130">
        <f t="shared" si="20"/>
        <v>1572632.874019119</v>
      </c>
      <c r="E361" s="130">
        <f t="shared" si="21"/>
        <v>7818.8954261911949</v>
      </c>
      <c r="F361" s="130">
        <f t="shared" si="22"/>
        <v>1564813.9785929278</v>
      </c>
    </row>
    <row r="362" spans="2:6" x14ac:dyDescent="0.25">
      <c r="B362" s="4">
        <v>342</v>
      </c>
      <c r="C362" s="4">
        <f t="shared" si="23"/>
        <v>29</v>
      </c>
      <c r="D362" s="130">
        <f t="shared" si="20"/>
        <v>1574882.0388477489</v>
      </c>
      <c r="E362" s="130">
        <f t="shared" si="21"/>
        <v>7818.8954261911949</v>
      </c>
      <c r="F362" s="130">
        <f t="shared" si="22"/>
        <v>1567063.1434215577</v>
      </c>
    </row>
    <row r="363" spans="2:6" x14ac:dyDescent="0.25">
      <c r="B363" s="4">
        <v>343</v>
      </c>
      <c r="C363" s="4">
        <f t="shared" si="23"/>
        <v>29</v>
      </c>
      <c r="D363" s="130">
        <f t="shared" si="20"/>
        <v>1577145.6748706086</v>
      </c>
      <c r="E363" s="130">
        <f t="shared" si="21"/>
        <v>7818.8954261911949</v>
      </c>
      <c r="F363" s="130">
        <f t="shared" si="22"/>
        <v>1569326.7794444175</v>
      </c>
    </row>
    <row r="364" spans="2:6" x14ac:dyDescent="0.25">
      <c r="B364" s="4">
        <v>344</v>
      </c>
      <c r="C364" s="4">
        <f t="shared" si="23"/>
        <v>29</v>
      </c>
      <c r="D364" s="130">
        <f t="shared" si="20"/>
        <v>1579423.8751957975</v>
      </c>
      <c r="E364" s="130">
        <f t="shared" si="21"/>
        <v>7818.8954261911949</v>
      </c>
      <c r="F364" s="130">
        <f t="shared" si="22"/>
        <v>1571604.9797696064</v>
      </c>
    </row>
    <row r="365" spans="2:6" x14ac:dyDescent="0.25">
      <c r="B365" s="4">
        <v>345</v>
      </c>
      <c r="C365" s="4">
        <f t="shared" si="23"/>
        <v>29</v>
      </c>
      <c r="D365" s="130">
        <f t="shared" si="20"/>
        <v>1581716.7335304753</v>
      </c>
      <c r="E365" s="130">
        <f t="shared" si="21"/>
        <v>7818.8954261911949</v>
      </c>
      <c r="F365" s="130">
        <f t="shared" si="22"/>
        <v>1573897.8381042841</v>
      </c>
    </row>
    <row r="366" spans="2:6" x14ac:dyDescent="0.25">
      <c r="B366" s="4">
        <v>346</v>
      </c>
      <c r="C366" s="4">
        <f t="shared" si="23"/>
        <v>29</v>
      </c>
      <c r="D366" s="130">
        <f t="shared" si="20"/>
        <v>1584024.3441847165</v>
      </c>
      <c r="E366" s="130">
        <f t="shared" si="21"/>
        <v>7818.8954261911949</v>
      </c>
      <c r="F366" s="130">
        <f t="shared" si="22"/>
        <v>1576205.4487585253</v>
      </c>
    </row>
    <row r="367" spans="2:6" x14ac:dyDescent="0.25">
      <c r="B367" s="4">
        <v>347</v>
      </c>
      <c r="C367" s="4">
        <f t="shared" si="23"/>
        <v>29</v>
      </c>
      <c r="D367" s="130">
        <f t="shared" si="20"/>
        <v>1586346.8020753891</v>
      </c>
      <c r="E367" s="130">
        <f t="shared" si="21"/>
        <v>7818.8954261911949</v>
      </c>
      <c r="F367" s="130">
        <f t="shared" si="22"/>
        <v>1578527.9066491979</v>
      </c>
    </row>
    <row r="368" spans="2:6" x14ac:dyDescent="0.25">
      <c r="B368" s="4">
        <v>348</v>
      </c>
      <c r="C368" s="4">
        <f t="shared" si="23"/>
        <v>29</v>
      </c>
      <c r="D368" s="130">
        <f t="shared" si="20"/>
        <v>1588684.2027300596</v>
      </c>
      <c r="E368" s="130">
        <f t="shared" si="21"/>
        <v>7818.8954261911949</v>
      </c>
      <c r="F368" s="130">
        <f t="shared" si="22"/>
        <v>1580865.3073038685</v>
      </c>
    </row>
    <row r="369" spans="2:6" x14ac:dyDescent="0.25">
      <c r="B369" s="4">
        <v>349</v>
      </c>
      <c r="C369" s="4">
        <f t="shared" si="23"/>
        <v>30</v>
      </c>
      <c r="D369" s="130">
        <f t="shared" si="20"/>
        <v>1591036.6422909214</v>
      </c>
      <c r="E369" s="130">
        <f t="shared" si="21"/>
        <v>7955.1832114546069</v>
      </c>
      <c r="F369" s="130">
        <f t="shared" si="22"/>
        <v>1583081.4590794668</v>
      </c>
    </row>
    <row r="370" spans="2:6" x14ac:dyDescent="0.25">
      <c r="B370" s="4">
        <v>350</v>
      </c>
      <c r="C370" s="4">
        <f t="shared" si="23"/>
        <v>30</v>
      </c>
      <c r="D370" s="130">
        <f t="shared" si="20"/>
        <v>1593267.0528537722</v>
      </c>
      <c r="E370" s="130">
        <f t="shared" si="21"/>
        <v>7955.1832114546069</v>
      </c>
      <c r="F370" s="130">
        <f t="shared" si="22"/>
        <v>1585311.8696423175</v>
      </c>
    </row>
    <row r="371" spans="2:6" x14ac:dyDescent="0.25">
      <c r="B371" s="4">
        <v>351</v>
      </c>
      <c r="C371" s="4">
        <f t="shared" si="23"/>
        <v>30</v>
      </c>
      <c r="D371" s="130">
        <f t="shared" si="20"/>
        <v>1595511.8139453421</v>
      </c>
      <c r="E371" s="130">
        <f t="shared" si="21"/>
        <v>7955.1832114546069</v>
      </c>
      <c r="F371" s="130">
        <f t="shared" si="22"/>
        <v>1587556.6307338874</v>
      </c>
    </row>
    <row r="372" spans="2:6" x14ac:dyDescent="0.25">
      <c r="B372" s="4">
        <v>352</v>
      </c>
      <c r="C372" s="4">
        <f t="shared" si="23"/>
        <v>30</v>
      </c>
      <c r="D372" s="130">
        <f t="shared" si="20"/>
        <v>1597771.0178973649</v>
      </c>
      <c r="E372" s="130">
        <f t="shared" si="21"/>
        <v>7955.1832114546069</v>
      </c>
      <c r="F372" s="130">
        <f t="shared" si="22"/>
        <v>1589815.8346859103</v>
      </c>
    </row>
    <row r="373" spans="2:6" x14ac:dyDescent="0.25">
      <c r="B373" s="4">
        <v>353</v>
      </c>
      <c r="C373" s="4">
        <f t="shared" si="23"/>
        <v>30</v>
      </c>
      <c r="D373" s="130">
        <f t="shared" si="20"/>
        <v>1600044.7576356397</v>
      </c>
      <c r="E373" s="130">
        <f t="shared" si="21"/>
        <v>7955.1832114546069</v>
      </c>
      <c r="F373" s="130">
        <f t="shared" si="22"/>
        <v>1592089.5744241851</v>
      </c>
    </row>
    <row r="374" spans="2:6" x14ac:dyDescent="0.25">
      <c r="B374" s="4">
        <v>354</v>
      </c>
      <c r="C374" s="4">
        <f t="shared" si="23"/>
        <v>30</v>
      </c>
      <c r="D374" s="130">
        <f t="shared" si="20"/>
        <v>1602333.1266838529</v>
      </c>
      <c r="E374" s="130">
        <f t="shared" si="21"/>
        <v>7955.1832114546069</v>
      </c>
      <c r="F374" s="130">
        <f t="shared" si="22"/>
        <v>1594377.9434723982</v>
      </c>
    </row>
    <row r="375" spans="2:6" x14ac:dyDescent="0.25">
      <c r="B375" s="4">
        <v>355</v>
      </c>
      <c r="C375" s="4">
        <f t="shared" si="23"/>
        <v>30</v>
      </c>
      <c r="D375" s="130">
        <f t="shared" si="20"/>
        <v>1604636.2191674251</v>
      </c>
      <c r="E375" s="130">
        <f t="shared" si="21"/>
        <v>7955.1832114546069</v>
      </c>
      <c r="F375" s="130">
        <f t="shared" si="22"/>
        <v>1596681.0359559704</v>
      </c>
    </row>
    <row r="376" spans="2:6" x14ac:dyDescent="0.25">
      <c r="B376" s="4">
        <v>356</v>
      </c>
      <c r="C376" s="4">
        <f t="shared" si="23"/>
        <v>30</v>
      </c>
      <c r="D376" s="130">
        <f t="shared" si="20"/>
        <v>1606954.1298173827</v>
      </c>
      <c r="E376" s="130">
        <f t="shared" si="21"/>
        <v>7955.1832114546069</v>
      </c>
      <c r="F376" s="130">
        <f t="shared" si="22"/>
        <v>1598998.946605928</v>
      </c>
    </row>
    <row r="377" spans="2:6" x14ac:dyDescent="0.25">
      <c r="B377" s="4">
        <v>357</v>
      </c>
      <c r="C377" s="4">
        <f t="shared" si="23"/>
        <v>30</v>
      </c>
      <c r="D377" s="130">
        <f t="shared" si="20"/>
        <v>1609286.9539742544</v>
      </c>
      <c r="E377" s="130">
        <f t="shared" si="21"/>
        <v>7955.1832114546069</v>
      </c>
      <c r="F377" s="130">
        <f t="shared" si="22"/>
        <v>1601331.7707627998</v>
      </c>
    </row>
    <row r="378" spans="2:6" x14ac:dyDescent="0.25">
      <c r="B378" s="4">
        <v>358</v>
      </c>
      <c r="C378" s="4">
        <f t="shared" si="23"/>
        <v>30</v>
      </c>
      <c r="D378" s="130">
        <f t="shared" si="20"/>
        <v>1611634.7875919926</v>
      </c>
      <c r="E378" s="130">
        <f t="shared" si="21"/>
        <v>7955.1832114546069</v>
      </c>
      <c r="F378" s="130">
        <f t="shared" si="22"/>
        <v>1603679.604380538</v>
      </c>
    </row>
    <row r="379" spans="2:6" x14ac:dyDescent="0.25">
      <c r="B379" s="4">
        <v>359</v>
      </c>
      <c r="C379" s="4">
        <f t="shared" si="23"/>
        <v>30</v>
      </c>
      <c r="D379" s="130">
        <f t="shared" si="20"/>
        <v>1613997.7272419208</v>
      </c>
      <c r="E379" s="130">
        <f t="shared" si="21"/>
        <v>7955.1832114546069</v>
      </c>
      <c r="F379" s="130">
        <f t="shared" si="22"/>
        <v>1606042.5440304661</v>
      </c>
    </row>
    <row r="380" spans="2:6" x14ac:dyDescent="0.25">
      <c r="B380" s="4">
        <v>360</v>
      </c>
      <c r="C380" s="4">
        <f t="shared" si="23"/>
        <v>30</v>
      </c>
      <c r="D380" s="130">
        <f t="shared" si="20"/>
        <v>1616375.8701167046</v>
      </c>
      <c r="E380" s="130">
        <f t="shared" si="21"/>
        <v>7955.1832114546069</v>
      </c>
      <c r="F380" s="130">
        <f t="shared" si="22"/>
        <v>1608420.68690525</v>
      </c>
    </row>
    <row r="381" spans="2:6" x14ac:dyDescent="0.25">
      <c r="B381" s="4">
        <v>361</v>
      </c>
      <c r="C381" s="4">
        <f t="shared" si="23"/>
        <v>31</v>
      </c>
      <c r="D381" s="130">
        <f t="shared" si="20"/>
        <v>1618769.3140343507</v>
      </c>
      <c r="E381" s="130">
        <f t="shared" si="21"/>
        <v>8093.8465701717532</v>
      </c>
      <c r="F381" s="130">
        <f t="shared" si="22"/>
        <v>1610675.467464179</v>
      </c>
    </row>
    <row r="382" spans="2:6" x14ac:dyDescent="0.25">
      <c r="B382" s="4">
        <v>362</v>
      </c>
      <c r="C382" s="4">
        <f t="shared" si="23"/>
        <v>31</v>
      </c>
      <c r="D382" s="130">
        <f t="shared" si="20"/>
        <v>1621038.6019192874</v>
      </c>
      <c r="E382" s="130">
        <f t="shared" si="21"/>
        <v>8093.8465701717532</v>
      </c>
      <c r="F382" s="130">
        <f t="shared" si="22"/>
        <v>1612944.7553491157</v>
      </c>
    </row>
    <row r="383" spans="2:6" x14ac:dyDescent="0.25">
      <c r="B383" s="4">
        <v>363</v>
      </c>
      <c r="C383" s="4">
        <f t="shared" si="23"/>
        <v>31</v>
      </c>
      <c r="D383" s="130">
        <f t="shared" si="20"/>
        <v>1623322.490470804</v>
      </c>
      <c r="E383" s="130">
        <f t="shared" si="21"/>
        <v>8093.8465701717532</v>
      </c>
      <c r="F383" s="130">
        <f t="shared" si="22"/>
        <v>1615228.6439006324</v>
      </c>
    </row>
    <row r="384" spans="2:6" x14ac:dyDescent="0.25">
      <c r="B384" s="4">
        <v>364</v>
      </c>
      <c r="C384" s="4">
        <f t="shared" si="23"/>
        <v>31</v>
      </c>
      <c r="D384" s="130">
        <f t="shared" si="20"/>
        <v>1625621.0736300291</v>
      </c>
      <c r="E384" s="130">
        <f t="shared" si="21"/>
        <v>8093.8465701717532</v>
      </c>
      <c r="F384" s="130">
        <f t="shared" si="22"/>
        <v>1617527.2270598575</v>
      </c>
    </row>
    <row r="385" spans="2:6" x14ac:dyDescent="0.25">
      <c r="B385" s="4">
        <v>365</v>
      </c>
      <c r="C385" s="4">
        <f t="shared" si="23"/>
        <v>31</v>
      </c>
      <c r="D385" s="130">
        <f t="shared" si="20"/>
        <v>1627934.4459425109</v>
      </c>
      <c r="E385" s="130">
        <f t="shared" si="21"/>
        <v>8093.8465701717532</v>
      </c>
      <c r="F385" s="130">
        <f t="shared" si="22"/>
        <v>1619840.5993723392</v>
      </c>
    </row>
    <row r="386" spans="2:6" x14ac:dyDescent="0.25">
      <c r="B386" s="4">
        <v>366</v>
      </c>
      <c r="C386" s="4">
        <f t="shared" si="23"/>
        <v>31</v>
      </c>
      <c r="D386" s="130">
        <f t="shared" si="20"/>
        <v>1630262.7025621068</v>
      </c>
      <c r="E386" s="130">
        <f t="shared" si="21"/>
        <v>8093.8465701717532</v>
      </c>
      <c r="F386" s="130">
        <f t="shared" si="22"/>
        <v>1622168.8559919351</v>
      </c>
    </row>
    <row r="387" spans="2:6" x14ac:dyDescent="0.25">
      <c r="B387" s="4">
        <v>367</v>
      </c>
      <c r="C387" s="4">
        <f t="shared" si="23"/>
        <v>31</v>
      </c>
      <c r="D387" s="130">
        <f t="shared" si="20"/>
        <v>1632605.9392548969</v>
      </c>
      <c r="E387" s="130">
        <f t="shared" si="21"/>
        <v>8093.8465701717532</v>
      </c>
      <c r="F387" s="130">
        <f t="shared" si="22"/>
        <v>1624512.0926847253</v>
      </c>
    </row>
    <row r="388" spans="2:6" x14ac:dyDescent="0.25">
      <c r="B388" s="4">
        <v>368</v>
      </c>
      <c r="C388" s="4">
        <f t="shared" si="23"/>
        <v>31</v>
      </c>
      <c r="D388" s="130">
        <f t="shared" si="20"/>
        <v>1634964.2524031235</v>
      </c>
      <c r="E388" s="130">
        <f t="shared" si="21"/>
        <v>8093.8465701717532</v>
      </c>
      <c r="F388" s="130">
        <f t="shared" si="22"/>
        <v>1626870.4058329519</v>
      </c>
    </row>
    <row r="389" spans="2:6" x14ac:dyDescent="0.25">
      <c r="B389" s="4">
        <v>369</v>
      </c>
      <c r="C389" s="4">
        <f t="shared" si="23"/>
        <v>31</v>
      </c>
      <c r="D389" s="130">
        <f t="shared" si="20"/>
        <v>1637337.7390091545</v>
      </c>
      <c r="E389" s="130">
        <f t="shared" si="21"/>
        <v>8093.8465701717532</v>
      </c>
      <c r="F389" s="130">
        <f t="shared" si="22"/>
        <v>1629243.8924389828</v>
      </c>
    </row>
    <row r="390" spans="2:6" x14ac:dyDescent="0.25">
      <c r="B390" s="4">
        <v>370</v>
      </c>
      <c r="C390" s="4">
        <f t="shared" si="23"/>
        <v>31</v>
      </c>
      <c r="D390" s="130">
        <f t="shared" si="20"/>
        <v>1639726.4966994745</v>
      </c>
      <c r="E390" s="130">
        <f t="shared" si="21"/>
        <v>8093.8465701717532</v>
      </c>
      <c r="F390" s="130">
        <f t="shared" si="22"/>
        <v>1631632.6501293029</v>
      </c>
    </row>
    <row r="391" spans="2:6" x14ac:dyDescent="0.25">
      <c r="B391" s="4">
        <v>371</v>
      </c>
      <c r="C391" s="4">
        <f t="shared" si="23"/>
        <v>31</v>
      </c>
      <c r="D391" s="130">
        <f t="shared" si="20"/>
        <v>1642130.6237286995</v>
      </c>
      <c r="E391" s="130">
        <f t="shared" si="21"/>
        <v>8093.8465701717532</v>
      </c>
      <c r="F391" s="130">
        <f t="shared" si="22"/>
        <v>1634036.7771585279</v>
      </c>
    </row>
    <row r="392" spans="2:6" x14ac:dyDescent="0.25">
      <c r="B392" s="4">
        <v>372</v>
      </c>
      <c r="C392" s="4">
        <f t="shared" si="23"/>
        <v>31</v>
      </c>
      <c r="D392" s="130">
        <f t="shared" si="20"/>
        <v>1644550.2189836188</v>
      </c>
      <c r="E392" s="130">
        <f t="shared" si="21"/>
        <v>8093.8465701717532</v>
      </c>
      <c r="F392" s="130">
        <f t="shared" si="22"/>
        <v>1636456.3724134471</v>
      </c>
    </row>
    <row r="393" spans="2:6" x14ac:dyDescent="0.25">
      <c r="B393" s="4">
        <v>373</v>
      </c>
      <c r="C393" s="4">
        <f t="shared" si="23"/>
        <v>32</v>
      </c>
      <c r="D393" s="130">
        <f t="shared" si="20"/>
        <v>1646985.3819872623</v>
      </c>
      <c r="E393" s="130">
        <f t="shared" si="21"/>
        <v>8234.9269099363119</v>
      </c>
      <c r="F393" s="130">
        <f t="shared" si="22"/>
        <v>1638750.4550773259</v>
      </c>
    </row>
    <row r="394" spans="2:6" x14ac:dyDescent="0.25">
      <c r="B394" s="4">
        <v>374</v>
      </c>
      <c r="C394" s="4">
        <f t="shared" si="23"/>
        <v>32</v>
      </c>
      <c r="D394" s="130">
        <f t="shared" si="20"/>
        <v>1649294.2248480753</v>
      </c>
      <c r="E394" s="130">
        <f t="shared" si="21"/>
        <v>8234.9269099363119</v>
      </c>
      <c r="F394" s="130">
        <f t="shared" si="22"/>
        <v>1641059.2979381389</v>
      </c>
    </row>
    <row r="395" spans="2:6" x14ac:dyDescent="0.25">
      <c r="B395" s="4">
        <v>375</v>
      </c>
      <c r="C395" s="4">
        <f t="shared" si="23"/>
        <v>32</v>
      </c>
      <c r="D395" s="130">
        <f t="shared" si="20"/>
        <v>1651617.9228733741</v>
      </c>
      <c r="E395" s="130">
        <f t="shared" si="21"/>
        <v>8234.9269099363119</v>
      </c>
      <c r="F395" s="130">
        <f t="shared" si="22"/>
        <v>1643382.9959634377</v>
      </c>
    </row>
    <row r="396" spans="2:6" x14ac:dyDescent="0.25">
      <c r="B396" s="4">
        <v>376</v>
      </c>
      <c r="C396" s="4">
        <f t="shared" si="23"/>
        <v>32</v>
      </c>
      <c r="D396" s="130">
        <f t="shared" si="20"/>
        <v>1653956.5716417341</v>
      </c>
      <c r="E396" s="130">
        <f t="shared" si="21"/>
        <v>8234.9269099363119</v>
      </c>
      <c r="F396" s="130">
        <f t="shared" si="22"/>
        <v>1645721.6447317977</v>
      </c>
    </row>
    <row r="397" spans="2:6" x14ac:dyDescent="0.25">
      <c r="B397" s="4">
        <v>377</v>
      </c>
      <c r="C397" s="4">
        <f t="shared" si="23"/>
        <v>32</v>
      </c>
      <c r="D397" s="130">
        <f t="shared" si="20"/>
        <v>1656310.2673466865</v>
      </c>
      <c r="E397" s="130">
        <f t="shared" si="21"/>
        <v>8234.9269099363119</v>
      </c>
      <c r="F397" s="130">
        <f t="shared" si="22"/>
        <v>1648075.3404367501</v>
      </c>
    </row>
    <row r="398" spans="2:6" x14ac:dyDescent="0.25">
      <c r="B398" s="4">
        <v>378</v>
      </c>
      <c r="C398" s="4">
        <f t="shared" si="23"/>
        <v>32</v>
      </c>
      <c r="D398" s="130">
        <f t="shared" si="20"/>
        <v>1658679.1068006742</v>
      </c>
      <c r="E398" s="130">
        <f t="shared" si="21"/>
        <v>8234.9269099363119</v>
      </c>
      <c r="F398" s="130">
        <f t="shared" si="22"/>
        <v>1650444.1798907379</v>
      </c>
    </row>
    <row r="399" spans="2:6" x14ac:dyDescent="0.25">
      <c r="B399" s="4">
        <v>379</v>
      </c>
      <c r="C399" s="4">
        <f t="shared" si="23"/>
        <v>32</v>
      </c>
      <c r="D399" s="130">
        <f t="shared" si="20"/>
        <v>1661063.1874390347</v>
      </c>
      <c r="E399" s="130">
        <f t="shared" si="21"/>
        <v>8234.9269099363119</v>
      </c>
      <c r="F399" s="130">
        <f t="shared" si="22"/>
        <v>1652828.2605290983</v>
      </c>
    </row>
    <row r="400" spans="2:6" x14ac:dyDescent="0.25">
      <c r="B400" s="4">
        <v>380</v>
      </c>
      <c r="C400" s="4">
        <f t="shared" si="23"/>
        <v>32</v>
      </c>
      <c r="D400" s="130">
        <f t="shared" si="20"/>
        <v>1663462.6073240072</v>
      </c>
      <c r="E400" s="130">
        <f t="shared" si="21"/>
        <v>8234.9269099363119</v>
      </c>
      <c r="F400" s="130">
        <f t="shared" si="22"/>
        <v>1655227.6804140708</v>
      </c>
    </row>
    <row r="401" spans="2:6" x14ac:dyDescent="0.25">
      <c r="B401" s="4">
        <v>381</v>
      </c>
      <c r="C401" s="4">
        <f t="shared" si="23"/>
        <v>32</v>
      </c>
      <c r="D401" s="130">
        <f t="shared" si="20"/>
        <v>1665877.4651487661</v>
      </c>
      <c r="E401" s="130">
        <f t="shared" si="21"/>
        <v>8234.9269099363119</v>
      </c>
      <c r="F401" s="130">
        <f t="shared" si="22"/>
        <v>1657642.5382388297</v>
      </c>
    </row>
    <row r="402" spans="2:6" x14ac:dyDescent="0.25">
      <c r="B402" s="4">
        <v>382</v>
      </c>
      <c r="C402" s="4">
        <f t="shared" si="23"/>
        <v>32</v>
      </c>
      <c r="D402" s="130">
        <f t="shared" si="20"/>
        <v>1668307.8602414809</v>
      </c>
      <c r="E402" s="130">
        <f t="shared" si="21"/>
        <v>8234.9269099363119</v>
      </c>
      <c r="F402" s="130">
        <f t="shared" si="22"/>
        <v>1660072.9333315445</v>
      </c>
    </row>
    <row r="403" spans="2:6" x14ac:dyDescent="0.25">
      <c r="B403" s="4">
        <v>383</v>
      </c>
      <c r="C403" s="4">
        <f t="shared" si="23"/>
        <v>32</v>
      </c>
      <c r="D403" s="130">
        <f t="shared" si="20"/>
        <v>1670753.8925694013</v>
      </c>
      <c r="E403" s="130">
        <f t="shared" si="21"/>
        <v>8234.9269099363119</v>
      </c>
      <c r="F403" s="130">
        <f t="shared" si="22"/>
        <v>1662518.9656594649</v>
      </c>
    </row>
    <row r="404" spans="2:6" x14ac:dyDescent="0.25">
      <c r="B404" s="4">
        <v>384</v>
      </c>
      <c r="C404" s="4">
        <f t="shared" si="23"/>
        <v>32</v>
      </c>
      <c r="D404" s="130">
        <f t="shared" si="20"/>
        <v>1673215.6627429698</v>
      </c>
      <c r="E404" s="130">
        <f t="shared" si="21"/>
        <v>8234.9269099363119</v>
      </c>
      <c r="F404" s="130">
        <f t="shared" si="22"/>
        <v>1664980.7358330335</v>
      </c>
    </row>
    <row r="405" spans="2:6" x14ac:dyDescent="0.25">
      <c r="B405" s="4">
        <v>385</v>
      </c>
      <c r="C405" s="4">
        <f t="shared" si="23"/>
        <v>33</v>
      </c>
      <c r="D405" s="130">
        <f t="shared" si="20"/>
        <v>1675693.2720199588</v>
      </c>
      <c r="E405" s="130">
        <f t="shared" si="21"/>
        <v>8378.4663600997937</v>
      </c>
      <c r="F405" s="130">
        <f t="shared" si="22"/>
        <v>1667314.805659859</v>
      </c>
    </row>
    <row r="406" spans="2:6" x14ac:dyDescent="0.25">
      <c r="B406" s="4">
        <v>386</v>
      </c>
      <c r="C406" s="4">
        <f t="shared" si="23"/>
        <v>33</v>
      </c>
      <c r="D406" s="130">
        <f t="shared" si="20"/>
        <v>1678042.3593223291</v>
      </c>
      <c r="E406" s="130">
        <f t="shared" si="21"/>
        <v>8378.4663600997937</v>
      </c>
      <c r="F406" s="130">
        <f t="shared" si="22"/>
        <v>1669663.8929622292</v>
      </c>
    </row>
    <row r="407" spans="2:6" x14ac:dyDescent="0.25">
      <c r="B407" s="4">
        <v>387</v>
      </c>
      <c r="C407" s="4">
        <f t="shared" si="23"/>
        <v>33</v>
      </c>
      <c r="D407" s="130">
        <f t="shared" ref="D407:D470" si="24">MAX(F406*(1+$C$13),0)</f>
        <v>1680406.5607231336</v>
      </c>
      <c r="E407" s="130">
        <f t="shared" ref="E407:E470" si="25">MIN(IF($C$15="Mensal",D407*$C$9,IF(C407=C406,E406,D407*$C$9)),D407)</f>
        <v>8378.4663600997937</v>
      </c>
      <c r="F407" s="130">
        <f t="shared" ref="F407:F470" si="26">MAX((D407-E407),0)</f>
        <v>1672028.0943630338</v>
      </c>
    </row>
    <row r="408" spans="2:6" x14ac:dyDescent="0.25">
      <c r="B408" s="4">
        <v>388</v>
      </c>
      <c r="C408" s="4">
        <f t="shared" si="23"/>
        <v>33</v>
      </c>
      <c r="D408" s="130">
        <f t="shared" si="24"/>
        <v>1682785.9734669372</v>
      </c>
      <c r="E408" s="130">
        <f t="shared" si="25"/>
        <v>8378.4663600997937</v>
      </c>
      <c r="F408" s="130">
        <f t="shared" si="26"/>
        <v>1674407.5071068374</v>
      </c>
    </row>
    <row r="409" spans="2:6" x14ac:dyDescent="0.25">
      <c r="B409" s="4">
        <v>389</v>
      </c>
      <c r="C409" s="4">
        <f t="shared" si="23"/>
        <v>33</v>
      </c>
      <c r="D409" s="130">
        <f t="shared" si="24"/>
        <v>1685180.6954239786</v>
      </c>
      <c r="E409" s="130">
        <f t="shared" si="25"/>
        <v>8378.4663600997937</v>
      </c>
      <c r="F409" s="130">
        <f t="shared" si="26"/>
        <v>1676802.2290638788</v>
      </c>
    </row>
    <row r="410" spans="2:6" x14ac:dyDescent="0.25">
      <c r="B410" s="4">
        <v>390</v>
      </c>
      <c r="C410" s="4">
        <f t="shared" si="23"/>
        <v>33</v>
      </c>
      <c r="D410" s="130">
        <f t="shared" si="24"/>
        <v>1687590.8250941967</v>
      </c>
      <c r="E410" s="130">
        <f t="shared" si="25"/>
        <v>8378.4663600997937</v>
      </c>
      <c r="F410" s="130">
        <f t="shared" si="26"/>
        <v>1679212.3587340969</v>
      </c>
    </row>
    <row r="411" spans="2:6" x14ac:dyDescent="0.25">
      <c r="B411" s="4">
        <v>391</v>
      </c>
      <c r="C411" s="4">
        <f t="shared" si="23"/>
        <v>33</v>
      </c>
      <c r="D411" s="130">
        <f t="shared" si="24"/>
        <v>1690016.4616112818</v>
      </c>
      <c r="E411" s="130">
        <f t="shared" si="25"/>
        <v>8378.4663600997937</v>
      </c>
      <c r="F411" s="130">
        <f t="shared" si="26"/>
        <v>1681637.995251182</v>
      </c>
    </row>
    <row r="412" spans="2:6" x14ac:dyDescent="0.25">
      <c r="B412" s="4">
        <v>392</v>
      </c>
      <c r="C412" s="4">
        <f t="shared" si="23"/>
        <v>33</v>
      </c>
      <c r="D412" s="130">
        <f t="shared" si="24"/>
        <v>1692457.7047467539</v>
      </c>
      <c r="E412" s="130">
        <f t="shared" si="25"/>
        <v>8378.4663600997937</v>
      </c>
      <c r="F412" s="130">
        <f t="shared" si="26"/>
        <v>1684079.2383866541</v>
      </c>
    </row>
    <row r="413" spans="2:6" x14ac:dyDescent="0.25">
      <c r="B413" s="4">
        <v>393</v>
      </c>
      <c r="C413" s="4">
        <f t="shared" si="23"/>
        <v>33</v>
      </c>
      <c r="D413" s="130">
        <f t="shared" si="24"/>
        <v>1694914.6549140655</v>
      </c>
      <c r="E413" s="130">
        <f t="shared" si="25"/>
        <v>8378.4663600997937</v>
      </c>
      <c r="F413" s="130">
        <f t="shared" si="26"/>
        <v>1686536.1885539657</v>
      </c>
    </row>
    <row r="414" spans="2:6" x14ac:dyDescent="0.25">
      <c r="B414" s="4">
        <v>394</v>
      </c>
      <c r="C414" s="4">
        <f t="shared" si="23"/>
        <v>33</v>
      </c>
      <c r="D414" s="130">
        <f t="shared" si="24"/>
        <v>1697387.4131727323</v>
      </c>
      <c r="E414" s="130">
        <f t="shared" si="25"/>
        <v>8378.4663600997937</v>
      </c>
      <c r="F414" s="130">
        <f t="shared" si="26"/>
        <v>1689008.9468126325</v>
      </c>
    </row>
    <row r="415" spans="2:6" x14ac:dyDescent="0.25">
      <c r="B415" s="4">
        <v>395</v>
      </c>
      <c r="C415" s="4">
        <f t="shared" si="23"/>
        <v>33</v>
      </c>
      <c r="D415" s="130">
        <f t="shared" si="24"/>
        <v>1699876.0812324903</v>
      </c>
      <c r="E415" s="130">
        <f t="shared" si="25"/>
        <v>8378.4663600997937</v>
      </c>
      <c r="F415" s="130">
        <f t="shared" si="26"/>
        <v>1691497.6148723904</v>
      </c>
    </row>
    <row r="416" spans="2:6" x14ac:dyDescent="0.25">
      <c r="B416" s="4">
        <v>396</v>
      </c>
      <c r="C416" s="4">
        <f t="shared" si="23"/>
        <v>33</v>
      </c>
      <c r="D416" s="130">
        <f t="shared" si="24"/>
        <v>1702380.7614574784</v>
      </c>
      <c r="E416" s="130">
        <f t="shared" si="25"/>
        <v>8378.4663600997937</v>
      </c>
      <c r="F416" s="130">
        <f t="shared" si="26"/>
        <v>1694002.2950973785</v>
      </c>
    </row>
    <row r="417" spans="2:6" x14ac:dyDescent="0.25">
      <c r="B417" s="4">
        <v>397</v>
      </c>
      <c r="C417" s="4">
        <f t="shared" si="23"/>
        <v>34</v>
      </c>
      <c r="D417" s="130">
        <f t="shared" si="24"/>
        <v>1704901.55687045</v>
      </c>
      <c r="E417" s="130">
        <f t="shared" si="25"/>
        <v>8524.5077843522504</v>
      </c>
      <c r="F417" s="130">
        <f t="shared" si="26"/>
        <v>1696377.0490860979</v>
      </c>
    </row>
    <row r="418" spans="2:6" x14ac:dyDescent="0.25">
      <c r="B418" s="4">
        <v>398</v>
      </c>
      <c r="C418" s="4">
        <f t="shared" ref="C418:C481" si="27">C406+1</f>
        <v>34</v>
      </c>
      <c r="D418" s="130">
        <f t="shared" si="24"/>
        <v>1707291.5900978367</v>
      </c>
      <c r="E418" s="130">
        <f t="shared" si="25"/>
        <v>8524.5077843522504</v>
      </c>
      <c r="F418" s="130">
        <f t="shared" si="26"/>
        <v>1698767.0823134845</v>
      </c>
    </row>
    <row r="419" spans="2:6" x14ac:dyDescent="0.25">
      <c r="B419" s="4">
        <v>399</v>
      </c>
      <c r="C419" s="4">
        <f t="shared" si="27"/>
        <v>34</v>
      </c>
      <c r="D419" s="130">
        <f t="shared" si="24"/>
        <v>1709697.0008709722</v>
      </c>
      <c r="E419" s="130">
        <f t="shared" si="25"/>
        <v>8524.5077843522504</v>
      </c>
      <c r="F419" s="130">
        <f t="shared" si="26"/>
        <v>1701172.49308662</v>
      </c>
    </row>
    <row r="420" spans="2:6" x14ac:dyDescent="0.25">
      <c r="B420" s="4">
        <v>400</v>
      </c>
      <c r="C420" s="4">
        <f t="shared" si="27"/>
        <v>34</v>
      </c>
      <c r="D420" s="130">
        <f t="shared" si="24"/>
        <v>1712117.888129449</v>
      </c>
      <c r="E420" s="130">
        <f t="shared" si="25"/>
        <v>8524.5077843522504</v>
      </c>
      <c r="F420" s="130">
        <f t="shared" si="26"/>
        <v>1703593.3803450968</v>
      </c>
    </row>
    <row r="421" spans="2:6" x14ac:dyDescent="0.25">
      <c r="B421" s="4">
        <v>401</v>
      </c>
      <c r="C421" s="4">
        <f t="shared" si="27"/>
        <v>34</v>
      </c>
      <c r="D421" s="130">
        <f t="shared" si="24"/>
        <v>1714554.3514494398</v>
      </c>
      <c r="E421" s="130">
        <f t="shared" si="25"/>
        <v>8524.5077843522504</v>
      </c>
      <c r="F421" s="130">
        <f t="shared" si="26"/>
        <v>1706029.8436650876</v>
      </c>
    </row>
    <row r="422" spans="2:6" x14ac:dyDescent="0.25">
      <c r="B422" s="4">
        <v>402</v>
      </c>
      <c r="C422" s="4">
        <f t="shared" si="27"/>
        <v>34</v>
      </c>
      <c r="D422" s="130">
        <f t="shared" si="24"/>
        <v>1717006.4910477933</v>
      </c>
      <c r="E422" s="130">
        <f t="shared" si="25"/>
        <v>8524.5077843522504</v>
      </c>
      <c r="F422" s="130">
        <f t="shared" si="26"/>
        <v>1708481.9832634411</v>
      </c>
    </row>
    <row r="423" spans="2:6" x14ac:dyDescent="0.25">
      <c r="B423" s="4">
        <v>403</v>
      </c>
      <c r="C423" s="4">
        <f t="shared" si="27"/>
        <v>34</v>
      </c>
      <c r="D423" s="130">
        <f t="shared" si="24"/>
        <v>1719474.4077861565</v>
      </c>
      <c r="E423" s="130">
        <f t="shared" si="25"/>
        <v>8524.5077843522504</v>
      </c>
      <c r="F423" s="130">
        <f t="shared" si="26"/>
        <v>1710949.9000018043</v>
      </c>
    </row>
    <row r="424" spans="2:6" x14ac:dyDescent="0.25">
      <c r="B424" s="4">
        <v>404</v>
      </c>
      <c r="C424" s="4">
        <f t="shared" si="27"/>
        <v>34</v>
      </c>
      <c r="D424" s="130">
        <f t="shared" si="24"/>
        <v>1721958.2031751233</v>
      </c>
      <c r="E424" s="130">
        <f t="shared" si="25"/>
        <v>8524.5077843522504</v>
      </c>
      <c r="F424" s="130">
        <f t="shared" si="26"/>
        <v>1713433.6953907711</v>
      </c>
    </row>
    <row r="425" spans="2:6" x14ac:dyDescent="0.25">
      <c r="B425" s="4">
        <v>405</v>
      </c>
      <c r="C425" s="4">
        <f t="shared" si="27"/>
        <v>34</v>
      </c>
      <c r="D425" s="130">
        <f t="shared" si="24"/>
        <v>1724457.9793784099</v>
      </c>
      <c r="E425" s="130">
        <f t="shared" si="25"/>
        <v>8524.5077843522504</v>
      </c>
      <c r="F425" s="130">
        <f t="shared" si="26"/>
        <v>1715933.4715940577</v>
      </c>
    </row>
    <row r="426" spans="2:6" x14ac:dyDescent="0.25">
      <c r="B426" s="4">
        <v>406</v>
      </c>
      <c r="C426" s="4">
        <f t="shared" si="27"/>
        <v>34</v>
      </c>
      <c r="D426" s="130">
        <f t="shared" si="24"/>
        <v>1726973.8392170565</v>
      </c>
      <c r="E426" s="130">
        <f t="shared" si="25"/>
        <v>8524.5077843522504</v>
      </c>
      <c r="F426" s="130">
        <f t="shared" si="26"/>
        <v>1718449.3314327043</v>
      </c>
    </row>
    <row r="427" spans="2:6" x14ac:dyDescent="0.25">
      <c r="B427" s="4">
        <v>407</v>
      </c>
      <c r="C427" s="4">
        <f t="shared" si="27"/>
        <v>34</v>
      </c>
      <c r="D427" s="130">
        <f t="shared" si="24"/>
        <v>1729505.8861736576</v>
      </c>
      <c r="E427" s="130">
        <f t="shared" si="25"/>
        <v>8524.5077843522504</v>
      </c>
      <c r="F427" s="130">
        <f t="shared" si="26"/>
        <v>1720981.3783893054</v>
      </c>
    </row>
    <row r="428" spans="2:6" x14ac:dyDescent="0.25">
      <c r="B428" s="4">
        <v>408</v>
      </c>
      <c r="C428" s="4">
        <f t="shared" si="27"/>
        <v>34</v>
      </c>
      <c r="D428" s="130">
        <f t="shared" si="24"/>
        <v>1732054.2243966174</v>
      </c>
      <c r="E428" s="130">
        <f t="shared" si="25"/>
        <v>8524.5077843522504</v>
      </c>
      <c r="F428" s="130">
        <f t="shared" si="26"/>
        <v>1723529.7166122652</v>
      </c>
    </row>
    <row r="429" spans="2:6" x14ac:dyDescent="0.25">
      <c r="B429" s="4">
        <v>409</v>
      </c>
      <c r="C429" s="4">
        <f t="shared" si="27"/>
        <v>35</v>
      </c>
      <c r="D429" s="130">
        <f t="shared" si="24"/>
        <v>1734618.9587044341</v>
      </c>
      <c r="E429" s="130">
        <f t="shared" si="25"/>
        <v>8673.0947935221702</v>
      </c>
      <c r="F429" s="130">
        <f t="shared" si="26"/>
        <v>1725945.8639109118</v>
      </c>
    </row>
    <row r="430" spans="2:6" x14ac:dyDescent="0.25">
      <c r="B430" s="4">
        <v>410</v>
      </c>
      <c r="C430" s="4">
        <f t="shared" si="27"/>
        <v>35</v>
      </c>
      <c r="D430" s="130">
        <f t="shared" si="24"/>
        <v>1737050.6515675506</v>
      </c>
      <c r="E430" s="130">
        <f t="shared" si="25"/>
        <v>8673.0947935221702</v>
      </c>
      <c r="F430" s="130">
        <f t="shared" si="26"/>
        <v>1728377.5567740283</v>
      </c>
    </row>
    <row r="431" spans="2:6" x14ac:dyDescent="0.25">
      <c r="B431" s="4">
        <v>411</v>
      </c>
      <c r="C431" s="4">
        <f t="shared" si="27"/>
        <v>35</v>
      </c>
      <c r="D431" s="130">
        <f t="shared" si="24"/>
        <v>1739497.9900157666</v>
      </c>
      <c r="E431" s="130">
        <f t="shared" si="25"/>
        <v>8673.0947935221702</v>
      </c>
      <c r="F431" s="130">
        <f t="shared" si="26"/>
        <v>1730824.8952222443</v>
      </c>
    </row>
    <row r="432" spans="2:6" x14ac:dyDescent="0.25">
      <c r="B432" s="4">
        <v>412</v>
      </c>
      <c r="C432" s="4">
        <f t="shared" si="27"/>
        <v>35</v>
      </c>
      <c r="D432" s="130">
        <f t="shared" si="24"/>
        <v>1741961.0747132478</v>
      </c>
      <c r="E432" s="130">
        <f t="shared" si="25"/>
        <v>8673.0947935221702</v>
      </c>
      <c r="F432" s="130">
        <f t="shared" si="26"/>
        <v>1733287.9799197256</v>
      </c>
    </row>
    <row r="433" spans="2:6" x14ac:dyDescent="0.25">
      <c r="B433" s="4">
        <v>413</v>
      </c>
      <c r="C433" s="4">
        <f t="shared" si="27"/>
        <v>35</v>
      </c>
      <c r="D433" s="130">
        <f t="shared" si="24"/>
        <v>1744440.0069718361</v>
      </c>
      <c r="E433" s="130">
        <f t="shared" si="25"/>
        <v>8673.0947935221702</v>
      </c>
      <c r="F433" s="130">
        <f t="shared" si="26"/>
        <v>1735766.9121783138</v>
      </c>
    </row>
    <row r="434" spans="2:6" x14ac:dyDescent="0.25">
      <c r="B434" s="4">
        <v>414</v>
      </c>
      <c r="C434" s="4">
        <f t="shared" si="27"/>
        <v>35</v>
      </c>
      <c r="D434" s="130">
        <f t="shared" si="24"/>
        <v>1746934.8887552167</v>
      </c>
      <c r="E434" s="130">
        <f t="shared" si="25"/>
        <v>8673.0947935221702</v>
      </c>
      <c r="F434" s="130">
        <f t="shared" si="26"/>
        <v>1738261.7939616945</v>
      </c>
    </row>
    <row r="435" spans="2:6" x14ac:dyDescent="0.25">
      <c r="B435" s="4">
        <v>415</v>
      </c>
      <c r="C435" s="4">
        <f t="shared" si="27"/>
        <v>35</v>
      </c>
      <c r="D435" s="130">
        <f t="shared" si="24"/>
        <v>1749445.8226831127</v>
      </c>
      <c r="E435" s="130">
        <f t="shared" si="25"/>
        <v>8673.0947935221702</v>
      </c>
      <c r="F435" s="130">
        <f t="shared" si="26"/>
        <v>1740772.7278895904</v>
      </c>
    </row>
    <row r="436" spans="2:6" x14ac:dyDescent="0.25">
      <c r="B436" s="4">
        <v>416</v>
      </c>
      <c r="C436" s="4">
        <f t="shared" si="27"/>
        <v>35</v>
      </c>
      <c r="D436" s="130">
        <f t="shared" si="24"/>
        <v>1751972.9120355048</v>
      </c>
      <c r="E436" s="130">
        <f t="shared" si="25"/>
        <v>8673.0947935221702</v>
      </c>
      <c r="F436" s="130">
        <f t="shared" si="26"/>
        <v>1743299.8172419826</v>
      </c>
    </row>
    <row r="437" spans="2:6" x14ac:dyDescent="0.25">
      <c r="B437" s="4">
        <v>417</v>
      </c>
      <c r="C437" s="4">
        <f t="shared" si="27"/>
        <v>35</v>
      </c>
      <c r="D437" s="130">
        <f t="shared" si="24"/>
        <v>1754516.260756881</v>
      </c>
      <c r="E437" s="130">
        <f t="shared" si="25"/>
        <v>8673.0947935221702</v>
      </c>
      <c r="F437" s="130">
        <f t="shared" si="26"/>
        <v>1745843.1659633587</v>
      </c>
    </row>
    <row r="438" spans="2:6" x14ac:dyDescent="0.25">
      <c r="B438" s="4">
        <v>418</v>
      </c>
      <c r="C438" s="4">
        <f t="shared" si="27"/>
        <v>35</v>
      </c>
      <c r="D438" s="130">
        <f t="shared" si="24"/>
        <v>1757075.9734605106</v>
      </c>
      <c r="E438" s="130">
        <f t="shared" si="25"/>
        <v>8673.0947935221702</v>
      </c>
      <c r="F438" s="130">
        <f t="shared" si="26"/>
        <v>1748402.8786669883</v>
      </c>
    </row>
    <row r="439" spans="2:6" x14ac:dyDescent="0.25">
      <c r="B439" s="4">
        <v>419</v>
      </c>
      <c r="C439" s="4">
        <f t="shared" si="27"/>
        <v>35</v>
      </c>
      <c r="D439" s="130">
        <f t="shared" si="24"/>
        <v>1759652.1554327484</v>
      </c>
      <c r="E439" s="130">
        <f t="shared" si="25"/>
        <v>8673.0947935221702</v>
      </c>
      <c r="F439" s="130">
        <f t="shared" si="26"/>
        <v>1750979.0606392261</v>
      </c>
    </row>
    <row r="440" spans="2:6" x14ac:dyDescent="0.25">
      <c r="B440" s="4">
        <v>420</v>
      </c>
      <c r="C440" s="4">
        <f t="shared" si="27"/>
        <v>35</v>
      </c>
      <c r="D440" s="130">
        <f t="shared" si="24"/>
        <v>1762244.9126373644</v>
      </c>
      <c r="E440" s="130">
        <f t="shared" si="25"/>
        <v>8673.0947935221702</v>
      </c>
      <c r="F440" s="130">
        <f t="shared" si="26"/>
        <v>1753571.8178438421</v>
      </c>
    </row>
    <row r="441" spans="2:6" x14ac:dyDescent="0.25">
      <c r="B441" s="4">
        <v>421</v>
      </c>
      <c r="C441" s="4">
        <f t="shared" si="27"/>
        <v>36</v>
      </c>
      <c r="D441" s="130">
        <f t="shared" si="24"/>
        <v>1764854.3517199028</v>
      </c>
      <c r="E441" s="130">
        <f t="shared" si="25"/>
        <v>8824.2717585995142</v>
      </c>
      <c r="F441" s="130">
        <f t="shared" si="26"/>
        <v>1756030.0799613034</v>
      </c>
    </row>
    <row r="442" spans="2:6" x14ac:dyDescent="0.25">
      <c r="B442" s="4">
        <v>422</v>
      </c>
      <c r="C442" s="4">
        <f t="shared" si="27"/>
        <v>36</v>
      </c>
      <c r="D442" s="130">
        <f t="shared" si="24"/>
        <v>1767328.4303698461</v>
      </c>
      <c r="E442" s="130">
        <f t="shared" si="25"/>
        <v>8824.2717585995142</v>
      </c>
      <c r="F442" s="130">
        <f t="shared" si="26"/>
        <v>1758504.1586112466</v>
      </c>
    </row>
    <row r="443" spans="2:6" x14ac:dyDescent="0.25">
      <c r="B443" s="4">
        <v>423</v>
      </c>
      <c r="C443" s="4">
        <f t="shared" si="27"/>
        <v>36</v>
      </c>
      <c r="D443" s="130">
        <f t="shared" si="24"/>
        <v>1769818.4273163176</v>
      </c>
      <c r="E443" s="130">
        <f t="shared" si="25"/>
        <v>8824.2717585995142</v>
      </c>
      <c r="F443" s="130">
        <f t="shared" si="26"/>
        <v>1760994.1555577181</v>
      </c>
    </row>
    <row r="444" spans="2:6" x14ac:dyDescent="0.25">
      <c r="B444" s="4">
        <v>424</v>
      </c>
      <c r="C444" s="4">
        <f t="shared" si="27"/>
        <v>36</v>
      </c>
      <c r="D444" s="130">
        <f t="shared" si="24"/>
        <v>1772324.4449781165</v>
      </c>
      <c r="E444" s="130">
        <f t="shared" si="25"/>
        <v>8824.2717585995142</v>
      </c>
      <c r="F444" s="130">
        <f t="shared" si="26"/>
        <v>1763500.1732195171</v>
      </c>
    </row>
    <row r="445" spans="2:6" x14ac:dyDescent="0.25">
      <c r="B445" s="4">
        <v>425</v>
      </c>
      <c r="C445" s="4">
        <f t="shared" si="27"/>
        <v>36</v>
      </c>
      <c r="D445" s="130">
        <f t="shared" si="24"/>
        <v>1774846.5864330078</v>
      </c>
      <c r="E445" s="130">
        <f t="shared" si="25"/>
        <v>8824.2717585995142</v>
      </c>
      <c r="F445" s="130">
        <f t="shared" si="26"/>
        <v>1766022.3146744084</v>
      </c>
    </row>
    <row r="446" spans="2:6" x14ac:dyDescent="0.25">
      <c r="B446" s="4">
        <v>426</v>
      </c>
      <c r="C446" s="4">
        <f t="shared" si="27"/>
        <v>36</v>
      </c>
      <c r="D446" s="130">
        <f t="shared" si="24"/>
        <v>1777384.9554219616</v>
      </c>
      <c r="E446" s="130">
        <f t="shared" si="25"/>
        <v>8824.2717585995142</v>
      </c>
      <c r="F446" s="130">
        <f t="shared" si="26"/>
        <v>1768560.6836633622</v>
      </c>
    </row>
    <row r="447" spans="2:6" x14ac:dyDescent="0.25">
      <c r="B447" s="4">
        <v>427</v>
      </c>
      <c r="C447" s="4">
        <f t="shared" si="27"/>
        <v>36</v>
      </c>
      <c r="D447" s="130">
        <f t="shared" si="24"/>
        <v>1779939.6563534206</v>
      </c>
      <c r="E447" s="130">
        <f t="shared" si="25"/>
        <v>8824.2717585995142</v>
      </c>
      <c r="F447" s="130">
        <f t="shared" si="26"/>
        <v>1771115.3845948211</v>
      </c>
    </row>
    <row r="448" spans="2:6" x14ac:dyDescent="0.25">
      <c r="B448" s="4">
        <v>428</v>
      </c>
      <c r="C448" s="4">
        <f t="shared" si="27"/>
        <v>36</v>
      </c>
      <c r="D448" s="130">
        <f t="shared" si="24"/>
        <v>1782510.7943075944</v>
      </c>
      <c r="E448" s="130">
        <f t="shared" si="25"/>
        <v>8824.2717585995142</v>
      </c>
      <c r="F448" s="130">
        <f t="shared" si="26"/>
        <v>1773686.522548995</v>
      </c>
    </row>
    <row r="449" spans="2:6" x14ac:dyDescent="0.25">
      <c r="B449" s="4">
        <v>429</v>
      </c>
      <c r="C449" s="4">
        <f t="shared" si="27"/>
        <v>36</v>
      </c>
      <c r="D449" s="130">
        <f t="shared" si="24"/>
        <v>1785098.4750407825</v>
      </c>
      <c r="E449" s="130">
        <f t="shared" si="25"/>
        <v>8824.2717585995142</v>
      </c>
      <c r="F449" s="130">
        <f t="shared" si="26"/>
        <v>1776274.203282183</v>
      </c>
    </row>
    <row r="450" spans="2:6" x14ac:dyDescent="0.25">
      <c r="B450" s="4">
        <v>430</v>
      </c>
      <c r="C450" s="4">
        <f t="shared" si="27"/>
        <v>36</v>
      </c>
      <c r="D450" s="130">
        <f t="shared" si="24"/>
        <v>1787702.804989723</v>
      </c>
      <c r="E450" s="130">
        <f t="shared" si="25"/>
        <v>8824.2717585995142</v>
      </c>
      <c r="F450" s="130">
        <f t="shared" si="26"/>
        <v>1778878.5332311236</v>
      </c>
    </row>
    <row r="451" spans="2:6" x14ac:dyDescent="0.25">
      <c r="B451" s="4">
        <v>431</v>
      </c>
      <c r="C451" s="4">
        <f t="shared" si="27"/>
        <v>36</v>
      </c>
      <c r="D451" s="130">
        <f t="shared" si="24"/>
        <v>1790323.8912759714</v>
      </c>
      <c r="E451" s="130">
        <f t="shared" si="25"/>
        <v>8824.2717585995142</v>
      </c>
      <c r="F451" s="130">
        <f t="shared" si="26"/>
        <v>1781499.619517372</v>
      </c>
    </row>
    <row r="452" spans="2:6" x14ac:dyDescent="0.25">
      <c r="B452" s="4">
        <v>432</v>
      </c>
      <c r="C452" s="4">
        <f t="shared" si="27"/>
        <v>36</v>
      </c>
      <c r="D452" s="130">
        <f t="shared" si="24"/>
        <v>1792961.8417103065</v>
      </c>
      <c r="E452" s="130">
        <f t="shared" si="25"/>
        <v>8824.2717585995142</v>
      </c>
      <c r="F452" s="130">
        <f t="shared" si="26"/>
        <v>1784137.569951707</v>
      </c>
    </row>
    <row r="453" spans="2:6" x14ac:dyDescent="0.25">
      <c r="B453" s="4">
        <v>433</v>
      </c>
      <c r="C453" s="4">
        <f t="shared" si="27"/>
        <v>37</v>
      </c>
      <c r="D453" s="130">
        <f t="shared" si="24"/>
        <v>1795616.7647971646</v>
      </c>
      <c r="E453" s="130">
        <f t="shared" si="25"/>
        <v>8978.083823985824</v>
      </c>
      <c r="F453" s="130">
        <f t="shared" si="26"/>
        <v>1786638.6809731787</v>
      </c>
    </row>
    <row r="454" spans="2:6" x14ac:dyDescent="0.25">
      <c r="B454" s="4">
        <v>434</v>
      </c>
      <c r="C454" s="4">
        <f t="shared" si="27"/>
        <v>37</v>
      </c>
      <c r="D454" s="130">
        <f t="shared" si="24"/>
        <v>1798133.968042257</v>
      </c>
      <c r="E454" s="130">
        <f t="shared" si="25"/>
        <v>8978.083823985824</v>
      </c>
      <c r="F454" s="130">
        <f t="shared" si="26"/>
        <v>1789155.8842182711</v>
      </c>
    </row>
    <row r="455" spans="2:6" x14ac:dyDescent="0.25">
      <c r="B455" s="4">
        <v>435</v>
      </c>
      <c r="C455" s="4">
        <f t="shared" si="27"/>
        <v>37</v>
      </c>
      <c r="D455" s="130">
        <f t="shared" si="24"/>
        <v>1800667.3670488212</v>
      </c>
      <c r="E455" s="130">
        <f t="shared" si="25"/>
        <v>8978.083823985824</v>
      </c>
      <c r="F455" s="130">
        <f t="shared" si="26"/>
        <v>1791689.2832248353</v>
      </c>
    </row>
    <row r="456" spans="2:6" x14ac:dyDescent="0.25">
      <c r="B456" s="4">
        <v>436</v>
      </c>
      <c r="C456" s="4">
        <f t="shared" si="27"/>
        <v>37</v>
      </c>
      <c r="D456" s="130">
        <f t="shared" si="24"/>
        <v>1803217.0660208743</v>
      </c>
      <c r="E456" s="130">
        <f t="shared" si="25"/>
        <v>8978.083823985824</v>
      </c>
      <c r="F456" s="130">
        <f t="shared" si="26"/>
        <v>1794238.9821968884</v>
      </c>
    </row>
    <row r="457" spans="2:6" x14ac:dyDescent="0.25">
      <c r="B457" s="4">
        <v>437</v>
      </c>
      <c r="C457" s="4">
        <f t="shared" si="27"/>
        <v>37</v>
      </c>
      <c r="D457" s="130">
        <f t="shared" si="24"/>
        <v>1805783.169832885</v>
      </c>
      <c r="E457" s="130">
        <f t="shared" si="25"/>
        <v>8978.083823985824</v>
      </c>
      <c r="F457" s="130">
        <f t="shared" si="26"/>
        <v>1796805.0860088991</v>
      </c>
    </row>
    <row r="458" spans="2:6" x14ac:dyDescent="0.25">
      <c r="B458" s="4">
        <v>438</v>
      </c>
      <c r="C458" s="4">
        <f t="shared" si="27"/>
        <v>37</v>
      </c>
      <c r="D458" s="130">
        <f t="shared" si="24"/>
        <v>1808365.7840340878</v>
      </c>
      <c r="E458" s="130">
        <f t="shared" si="25"/>
        <v>8978.083823985824</v>
      </c>
      <c r="F458" s="130">
        <f t="shared" si="26"/>
        <v>1799387.7002101019</v>
      </c>
    </row>
    <row r="459" spans="2:6" x14ac:dyDescent="0.25">
      <c r="B459" s="4">
        <v>439</v>
      </c>
      <c r="C459" s="4">
        <f t="shared" si="27"/>
        <v>37</v>
      </c>
      <c r="D459" s="130">
        <f t="shared" si="24"/>
        <v>1810965.0148528235</v>
      </c>
      <c r="E459" s="130">
        <f t="shared" si="25"/>
        <v>8978.083823985824</v>
      </c>
      <c r="F459" s="130">
        <f t="shared" si="26"/>
        <v>1801986.9310288376</v>
      </c>
    </row>
    <row r="460" spans="2:6" x14ac:dyDescent="0.25">
      <c r="B460" s="4">
        <v>440</v>
      </c>
      <c r="C460" s="4">
        <f t="shared" si="27"/>
        <v>37</v>
      </c>
      <c r="D460" s="130">
        <f t="shared" si="24"/>
        <v>1813580.9692009098</v>
      </c>
      <c r="E460" s="130">
        <f t="shared" si="25"/>
        <v>8978.083823985824</v>
      </c>
      <c r="F460" s="130">
        <f t="shared" si="26"/>
        <v>1804602.885376924</v>
      </c>
    </row>
    <row r="461" spans="2:6" x14ac:dyDescent="0.25">
      <c r="B461" s="4">
        <v>441</v>
      </c>
      <c r="C461" s="4">
        <f t="shared" si="27"/>
        <v>37</v>
      </c>
      <c r="D461" s="130">
        <f t="shared" si="24"/>
        <v>1816213.7546780382</v>
      </c>
      <c r="E461" s="130">
        <f t="shared" si="25"/>
        <v>8978.083823985824</v>
      </c>
      <c r="F461" s="130">
        <f t="shared" si="26"/>
        <v>1807235.6708540523</v>
      </c>
    </row>
    <row r="462" spans="2:6" x14ac:dyDescent="0.25">
      <c r="B462" s="4">
        <v>442</v>
      </c>
      <c r="C462" s="4">
        <f t="shared" si="27"/>
        <v>37</v>
      </c>
      <c r="D462" s="130">
        <f t="shared" si="24"/>
        <v>1818863.4795761995</v>
      </c>
      <c r="E462" s="130">
        <f t="shared" si="25"/>
        <v>8978.083823985824</v>
      </c>
      <c r="F462" s="130">
        <f t="shared" si="26"/>
        <v>1809885.3957522137</v>
      </c>
    </row>
    <row r="463" spans="2:6" x14ac:dyDescent="0.25">
      <c r="B463" s="4">
        <v>443</v>
      </c>
      <c r="C463" s="4">
        <f t="shared" si="27"/>
        <v>37</v>
      </c>
      <c r="D463" s="130">
        <f t="shared" si="24"/>
        <v>1821530.2528841388</v>
      </c>
      <c r="E463" s="130">
        <f t="shared" si="25"/>
        <v>8978.083823985824</v>
      </c>
      <c r="F463" s="130">
        <f t="shared" si="26"/>
        <v>1812552.169060153</v>
      </c>
    </row>
    <row r="464" spans="2:6" x14ac:dyDescent="0.25">
      <c r="B464" s="4">
        <v>444</v>
      </c>
      <c r="C464" s="4">
        <f t="shared" si="27"/>
        <v>37</v>
      </c>
      <c r="D464" s="130">
        <f t="shared" si="24"/>
        <v>1824214.184291838</v>
      </c>
      <c r="E464" s="130">
        <f t="shared" si="25"/>
        <v>8978.083823985824</v>
      </c>
      <c r="F464" s="130">
        <f t="shared" si="26"/>
        <v>1815236.1004678521</v>
      </c>
    </row>
    <row r="465" spans="2:6" x14ac:dyDescent="0.25">
      <c r="B465" s="4">
        <v>445</v>
      </c>
      <c r="C465" s="4">
        <f t="shared" si="27"/>
        <v>38</v>
      </c>
      <c r="D465" s="130">
        <f t="shared" si="24"/>
        <v>1826915.3841950274</v>
      </c>
      <c r="E465" s="130">
        <f t="shared" si="25"/>
        <v>9134.5769209751379</v>
      </c>
      <c r="F465" s="130">
        <f t="shared" si="26"/>
        <v>1817780.8072740522</v>
      </c>
    </row>
    <row r="466" spans="2:6" x14ac:dyDescent="0.25">
      <c r="B466" s="4">
        <v>446</v>
      </c>
      <c r="C466" s="4">
        <f t="shared" si="27"/>
        <v>38</v>
      </c>
      <c r="D466" s="130">
        <f t="shared" si="24"/>
        <v>1829476.4637214397</v>
      </c>
      <c r="E466" s="130">
        <f t="shared" si="25"/>
        <v>9134.5769209751379</v>
      </c>
      <c r="F466" s="130">
        <f t="shared" si="26"/>
        <v>1820341.8868004645</v>
      </c>
    </row>
    <row r="467" spans="2:6" x14ac:dyDescent="0.25">
      <c r="B467" s="4">
        <v>447</v>
      </c>
      <c r="C467" s="4">
        <f t="shared" si="27"/>
        <v>38</v>
      </c>
      <c r="D467" s="130">
        <f t="shared" si="24"/>
        <v>1832054.0213106391</v>
      </c>
      <c r="E467" s="130">
        <f t="shared" si="25"/>
        <v>9134.5769209751379</v>
      </c>
      <c r="F467" s="130">
        <f t="shared" si="26"/>
        <v>1822919.4443896639</v>
      </c>
    </row>
    <row r="468" spans="2:6" x14ac:dyDescent="0.25">
      <c r="B468" s="4">
        <v>448</v>
      </c>
      <c r="C468" s="4">
        <f t="shared" si="27"/>
        <v>38</v>
      </c>
      <c r="D468" s="130">
        <f t="shared" si="24"/>
        <v>1834648.1629829777</v>
      </c>
      <c r="E468" s="130">
        <f t="shared" si="25"/>
        <v>9134.5769209751379</v>
      </c>
      <c r="F468" s="130">
        <f t="shared" si="26"/>
        <v>1825513.5860620025</v>
      </c>
    </row>
    <row r="469" spans="2:6" x14ac:dyDescent="0.25">
      <c r="B469" s="4">
        <v>449</v>
      </c>
      <c r="C469" s="4">
        <f t="shared" si="27"/>
        <v>38</v>
      </c>
      <c r="D469" s="130">
        <f t="shared" si="24"/>
        <v>1837258.9954409457</v>
      </c>
      <c r="E469" s="130">
        <f t="shared" si="25"/>
        <v>9134.5769209751379</v>
      </c>
      <c r="F469" s="130">
        <f t="shared" si="26"/>
        <v>1828124.4185199705</v>
      </c>
    </row>
    <row r="470" spans="2:6" x14ac:dyDescent="0.25">
      <c r="B470" s="4">
        <v>450</v>
      </c>
      <c r="C470" s="4">
        <f t="shared" si="27"/>
        <v>38</v>
      </c>
      <c r="D470" s="130">
        <f t="shared" si="24"/>
        <v>1839886.6260735604</v>
      </c>
      <c r="E470" s="130">
        <f t="shared" si="25"/>
        <v>9134.5769209751379</v>
      </c>
      <c r="F470" s="130">
        <f t="shared" si="26"/>
        <v>1830752.0491525852</v>
      </c>
    </row>
    <row r="471" spans="2:6" x14ac:dyDescent="0.25">
      <c r="B471" s="4">
        <v>451</v>
      </c>
      <c r="C471" s="4">
        <f t="shared" si="27"/>
        <v>38</v>
      </c>
      <c r="D471" s="130">
        <f t="shared" ref="D471:D534" si="28">MAX(F470*(1+$C$13),0)</f>
        <v>1842531.1629607833</v>
      </c>
      <c r="E471" s="130">
        <f t="shared" ref="E471:E534" si="29">MIN(IF($C$15="Mensal",D471*$C$9,IF(C471=C470,E470,D471*$C$9)),D471)</f>
        <v>9134.5769209751379</v>
      </c>
      <c r="F471" s="130">
        <f t="shared" ref="F471:F534" si="30">MAX((D471-E471),0)</f>
        <v>1833396.5860398081</v>
      </c>
    </row>
    <row r="472" spans="2:6" x14ac:dyDescent="0.25">
      <c r="B472" s="4">
        <v>452</v>
      </c>
      <c r="C472" s="4">
        <f t="shared" si="27"/>
        <v>38</v>
      </c>
      <c r="D472" s="130">
        <f t="shared" si="28"/>
        <v>1845192.7148779656</v>
      </c>
      <c r="E472" s="130">
        <f t="shared" si="29"/>
        <v>9134.5769209751379</v>
      </c>
      <c r="F472" s="130">
        <f t="shared" si="30"/>
        <v>1836058.1379569904</v>
      </c>
    </row>
    <row r="473" spans="2:6" x14ac:dyDescent="0.25">
      <c r="B473" s="4">
        <v>453</v>
      </c>
      <c r="C473" s="4">
        <f t="shared" si="27"/>
        <v>38</v>
      </c>
      <c r="D473" s="130">
        <f t="shared" si="28"/>
        <v>1847871.3913003225</v>
      </c>
      <c r="E473" s="130">
        <f t="shared" si="29"/>
        <v>9134.5769209751379</v>
      </c>
      <c r="F473" s="130">
        <f t="shared" si="30"/>
        <v>1838736.8143793473</v>
      </c>
    </row>
    <row r="474" spans="2:6" x14ac:dyDescent="0.25">
      <c r="B474" s="4">
        <v>454</v>
      </c>
      <c r="C474" s="4">
        <f t="shared" si="27"/>
        <v>38</v>
      </c>
      <c r="D474" s="130">
        <f t="shared" si="28"/>
        <v>1850567.3024074358</v>
      </c>
      <c r="E474" s="130">
        <f t="shared" si="29"/>
        <v>9134.5769209751379</v>
      </c>
      <c r="F474" s="130">
        <f t="shared" si="30"/>
        <v>1841432.7254864606</v>
      </c>
    </row>
    <row r="475" spans="2:6" x14ac:dyDescent="0.25">
      <c r="B475" s="4">
        <v>455</v>
      </c>
      <c r="C475" s="4">
        <f t="shared" si="27"/>
        <v>38</v>
      </c>
      <c r="D475" s="130">
        <f t="shared" si="28"/>
        <v>1853280.5590877861</v>
      </c>
      <c r="E475" s="130">
        <f t="shared" si="29"/>
        <v>9134.5769209751379</v>
      </c>
      <c r="F475" s="130">
        <f t="shared" si="30"/>
        <v>1844145.9821668109</v>
      </c>
    </row>
    <row r="476" spans="2:6" x14ac:dyDescent="0.25">
      <c r="B476" s="4">
        <v>456</v>
      </c>
      <c r="C476" s="4">
        <f t="shared" si="27"/>
        <v>38</v>
      </c>
      <c r="D476" s="130">
        <f t="shared" si="28"/>
        <v>1856011.2729433139</v>
      </c>
      <c r="E476" s="130">
        <f t="shared" si="29"/>
        <v>9134.5769209751379</v>
      </c>
      <c r="F476" s="130">
        <f t="shared" si="30"/>
        <v>1846876.6960223387</v>
      </c>
    </row>
    <row r="477" spans="2:6" x14ac:dyDescent="0.25">
      <c r="B477" s="4">
        <v>457</v>
      </c>
      <c r="C477" s="4">
        <f t="shared" si="27"/>
        <v>39</v>
      </c>
      <c r="D477" s="130">
        <f t="shared" si="28"/>
        <v>1858759.55629401</v>
      </c>
      <c r="E477" s="130">
        <f t="shared" si="29"/>
        <v>9293.7977814700498</v>
      </c>
      <c r="F477" s="130">
        <f t="shared" si="30"/>
        <v>1849465.75851254</v>
      </c>
    </row>
    <row r="478" spans="2:6" x14ac:dyDescent="0.25">
      <c r="B478" s="4">
        <v>458</v>
      </c>
      <c r="C478" s="4">
        <f t="shared" si="27"/>
        <v>39</v>
      </c>
      <c r="D478" s="130">
        <f t="shared" si="28"/>
        <v>1861365.2768902301</v>
      </c>
      <c r="E478" s="130">
        <f t="shared" si="29"/>
        <v>9293.7977814700498</v>
      </c>
      <c r="F478" s="130">
        <f t="shared" si="30"/>
        <v>1852071.4791087601</v>
      </c>
    </row>
    <row r="479" spans="2:6" x14ac:dyDescent="0.25">
      <c r="B479" s="4">
        <v>459</v>
      </c>
      <c r="C479" s="4">
        <f t="shared" si="27"/>
        <v>39</v>
      </c>
      <c r="D479" s="130">
        <f t="shared" si="28"/>
        <v>1863987.7627712244</v>
      </c>
      <c r="E479" s="130">
        <f t="shared" si="29"/>
        <v>9293.7977814700498</v>
      </c>
      <c r="F479" s="130">
        <f t="shared" si="30"/>
        <v>1854693.9649897544</v>
      </c>
    </row>
    <row r="480" spans="2:6" x14ac:dyDescent="0.25">
      <c r="B480" s="4">
        <v>460</v>
      </c>
      <c r="C480" s="4">
        <f t="shared" si="27"/>
        <v>39</v>
      </c>
      <c r="D480" s="130">
        <f t="shared" si="28"/>
        <v>1866627.1218053401</v>
      </c>
      <c r="E480" s="130">
        <f t="shared" si="29"/>
        <v>9293.7977814700498</v>
      </c>
      <c r="F480" s="130">
        <f t="shared" si="30"/>
        <v>1857333.3240238701</v>
      </c>
    </row>
    <row r="481" spans="2:6" x14ac:dyDescent="0.25">
      <c r="B481" s="4">
        <v>461</v>
      </c>
      <c r="C481" s="4">
        <f t="shared" si="27"/>
        <v>39</v>
      </c>
      <c r="D481" s="130">
        <f t="shared" si="28"/>
        <v>1869283.4625549524</v>
      </c>
      <c r="E481" s="130">
        <f t="shared" si="29"/>
        <v>9293.7977814700498</v>
      </c>
      <c r="F481" s="130">
        <f t="shared" si="30"/>
        <v>1859989.6647734824</v>
      </c>
    </row>
    <row r="482" spans="2:6" x14ac:dyDescent="0.25">
      <c r="B482" s="4">
        <v>462</v>
      </c>
      <c r="C482" s="4">
        <f t="shared" ref="C482:C545" si="31">C470+1</f>
        <v>39</v>
      </c>
      <c r="D482" s="130">
        <f t="shared" si="28"/>
        <v>1871956.89428093</v>
      </c>
      <c r="E482" s="130">
        <f t="shared" si="29"/>
        <v>9293.7977814700498</v>
      </c>
      <c r="F482" s="130">
        <f t="shared" si="30"/>
        <v>1862663.0964994601</v>
      </c>
    </row>
    <row r="483" spans="2:6" x14ac:dyDescent="0.25">
      <c r="B483" s="4">
        <v>463</v>
      </c>
      <c r="C483" s="4">
        <f t="shared" si="31"/>
        <v>39</v>
      </c>
      <c r="D483" s="130">
        <f t="shared" si="28"/>
        <v>1874647.5269471298</v>
      </c>
      <c r="E483" s="130">
        <f t="shared" si="29"/>
        <v>9293.7977814700498</v>
      </c>
      <c r="F483" s="130">
        <f t="shared" si="30"/>
        <v>1865353.7291656598</v>
      </c>
    </row>
    <row r="484" spans="2:6" x14ac:dyDescent="0.25">
      <c r="B484" s="4">
        <v>464</v>
      </c>
      <c r="C484" s="4">
        <f t="shared" si="31"/>
        <v>39</v>
      </c>
      <c r="D484" s="130">
        <f t="shared" si="28"/>
        <v>1877355.4712249187</v>
      </c>
      <c r="E484" s="130">
        <f t="shared" si="29"/>
        <v>9293.7977814700498</v>
      </c>
      <c r="F484" s="130">
        <f t="shared" si="30"/>
        <v>1868061.6734434487</v>
      </c>
    </row>
    <row r="485" spans="2:6" x14ac:dyDescent="0.25">
      <c r="B485" s="4">
        <v>465</v>
      </c>
      <c r="C485" s="4">
        <f t="shared" si="31"/>
        <v>39</v>
      </c>
      <c r="D485" s="130">
        <f t="shared" si="28"/>
        <v>1880080.8384977272</v>
      </c>
      <c r="E485" s="130">
        <f t="shared" si="29"/>
        <v>9293.7977814700498</v>
      </c>
      <c r="F485" s="130">
        <f t="shared" si="30"/>
        <v>1870787.0407162572</v>
      </c>
    </row>
    <row r="486" spans="2:6" x14ac:dyDescent="0.25">
      <c r="B486" s="4">
        <v>466</v>
      </c>
      <c r="C486" s="4">
        <f t="shared" si="31"/>
        <v>39</v>
      </c>
      <c r="D486" s="130">
        <f t="shared" si="28"/>
        <v>1882823.7408656299</v>
      </c>
      <c r="E486" s="130">
        <f t="shared" si="29"/>
        <v>9293.7977814700498</v>
      </c>
      <c r="F486" s="130">
        <f t="shared" si="30"/>
        <v>1873529.9430841599</v>
      </c>
    </row>
    <row r="487" spans="2:6" x14ac:dyDescent="0.25">
      <c r="B487" s="4">
        <v>467</v>
      </c>
      <c r="C487" s="4">
        <f t="shared" si="31"/>
        <v>39</v>
      </c>
      <c r="D487" s="130">
        <f t="shared" si="28"/>
        <v>1885584.2911499564</v>
      </c>
      <c r="E487" s="130">
        <f t="shared" si="29"/>
        <v>9293.7977814700498</v>
      </c>
      <c r="F487" s="130">
        <f t="shared" si="30"/>
        <v>1876290.4933684864</v>
      </c>
    </row>
    <row r="488" spans="2:6" x14ac:dyDescent="0.25">
      <c r="B488" s="4">
        <v>468</v>
      </c>
      <c r="C488" s="4">
        <f t="shared" si="31"/>
        <v>39</v>
      </c>
      <c r="D488" s="130">
        <f t="shared" si="28"/>
        <v>1888362.6028979325</v>
      </c>
      <c r="E488" s="130">
        <f t="shared" si="29"/>
        <v>9293.7977814700498</v>
      </c>
      <c r="F488" s="130">
        <f t="shared" si="30"/>
        <v>1879068.8051164625</v>
      </c>
    </row>
    <row r="489" spans="2:6" x14ac:dyDescent="0.25">
      <c r="B489" s="4">
        <v>469</v>
      </c>
      <c r="C489" s="4">
        <f t="shared" si="31"/>
        <v>40</v>
      </c>
      <c r="D489" s="130">
        <f t="shared" si="28"/>
        <v>1891158.7903873499</v>
      </c>
      <c r="E489" s="130">
        <f t="shared" si="29"/>
        <v>9455.7939519367501</v>
      </c>
      <c r="F489" s="130">
        <f t="shared" si="30"/>
        <v>1881702.9964354131</v>
      </c>
    </row>
    <row r="490" spans="2:6" x14ac:dyDescent="0.25">
      <c r="B490" s="4">
        <v>470</v>
      </c>
      <c r="C490" s="4">
        <f t="shared" si="31"/>
        <v>40</v>
      </c>
      <c r="D490" s="130">
        <f t="shared" si="28"/>
        <v>1893809.9301725624</v>
      </c>
      <c r="E490" s="130">
        <f t="shared" si="29"/>
        <v>9455.7939519367501</v>
      </c>
      <c r="F490" s="130">
        <f t="shared" si="30"/>
        <v>1884354.1362206256</v>
      </c>
    </row>
    <row r="491" spans="2:6" x14ac:dyDescent="0.25">
      <c r="B491" s="4">
        <v>471</v>
      </c>
      <c r="C491" s="4">
        <f t="shared" si="31"/>
        <v>40</v>
      </c>
      <c r="D491" s="130">
        <f t="shared" si="28"/>
        <v>1896478.1274709785</v>
      </c>
      <c r="E491" s="130">
        <f t="shared" si="29"/>
        <v>9455.7939519367501</v>
      </c>
      <c r="F491" s="130">
        <f t="shared" si="30"/>
        <v>1887022.3335190418</v>
      </c>
    </row>
    <row r="492" spans="2:6" x14ac:dyDescent="0.25">
      <c r="B492" s="4">
        <v>472</v>
      </c>
      <c r="C492" s="4">
        <f t="shared" si="31"/>
        <v>40</v>
      </c>
      <c r="D492" s="130">
        <f t="shared" si="28"/>
        <v>1899163.4920311521</v>
      </c>
      <c r="E492" s="130">
        <f t="shared" si="29"/>
        <v>9455.7939519367501</v>
      </c>
      <c r="F492" s="130">
        <f t="shared" si="30"/>
        <v>1889707.6980792154</v>
      </c>
    </row>
    <row r="493" spans="2:6" x14ac:dyDescent="0.25">
      <c r="B493" s="4">
        <v>473</v>
      </c>
      <c r="C493" s="4">
        <f t="shared" si="31"/>
        <v>40</v>
      </c>
      <c r="D493" s="130">
        <f t="shared" si="28"/>
        <v>1901866.1343077624</v>
      </c>
      <c r="E493" s="130">
        <f t="shared" si="29"/>
        <v>9455.7939519367501</v>
      </c>
      <c r="F493" s="130">
        <f t="shared" si="30"/>
        <v>1892410.3403558256</v>
      </c>
    </row>
    <row r="494" spans="2:6" x14ac:dyDescent="0.25">
      <c r="B494" s="4">
        <v>474</v>
      </c>
      <c r="C494" s="4">
        <f t="shared" si="31"/>
        <v>40</v>
      </c>
      <c r="D494" s="130">
        <f t="shared" si="28"/>
        <v>1904586.1654661568</v>
      </c>
      <c r="E494" s="130">
        <f t="shared" si="29"/>
        <v>9455.7939519367501</v>
      </c>
      <c r="F494" s="130">
        <f t="shared" si="30"/>
        <v>1895130.37151422</v>
      </c>
    </row>
    <row r="495" spans="2:6" x14ac:dyDescent="0.25">
      <c r="B495" s="4">
        <v>475</v>
      </c>
      <c r="C495" s="4">
        <f t="shared" si="31"/>
        <v>40</v>
      </c>
      <c r="D495" s="130">
        <f t="shared" si="28"/>
        <v>1907323.6973869244</v>
      </c>
      <c r="E495" s="130">
        <f t="shared" si="29"/>
        <v>9455.7939519367501</v>
      </c>
      <c r="F495" s="130">
        <f t="shared" si="30"/>
        <v>1897867.9034349876</v>
      </c>
    </row>
    <row r="496" spans="2:6" x14ac:dyDescent="0.25">
      <c r="B496" s="4">
        <v>476</v>
      </c>
      <c r="C496" s="4">
        <f t="shared" si="31"/>
        <v>40</v>
      </c>
      <c r="D496" s="130">
        <f t="shared" si="28"/>
        <v>1910078.8426704975</v>
      </c>
      <c r="E496" s="130">
        <f t="shared" si="29"/>
        <v>9455.7939519367501</v>
      </c>
      <c r="F496" s="130">
        <f t="shared" si="30"/>
        <v>1900623.0487185607</v>
      </c>
    </row>
    <row r="497" spans="2:6" x14ac:dyDescent="0.25">
      <c r="B497" s="4">
        <v>477</v>
      </c>
      <c r="C497" s="4">
        <f t="shared" si="31"/>
        <v>40</v>
      </c>
      <c r="D497" s="130">
        <f t="shared" si="28"/>
        <v>1912851.7146417825</v>
      </c>
      <c r="E497" s="130">
        <f t="shared" si="29"/>
        <v>9455.7939519367501</v>
      </c>
      <c r="F497" s="130">
        <f t="shared" si="30"/>
        <v>1903395.9206898457</v>
      </c>
    </row>
    <row r="498" spans="2:6" x14ac:dyDescent="0.25">
      <c r="B498" s="4">
        <v>478</v>
      </c>
      <c r="C498" s="4">
        <f t="shared" si="31"/>
        <v>40</v>
      </c>
      <c r="D498" s="130">
        <f t="shared" si="28"/>
        <v>1915642.4273548219</v>
      </c>
      <c r="E498" s="130">
        <f t="shared" si="29"/>
        <v>9455.7939519367501</v>
      </c>
      <c r="F498" s="130">
        <f t="shared" si="30"/>
        <v>1906186.6334028852</v>
      </c>
    </row>
    <row r="499" spans="2:6" x14ac:dyDescent="0.25">
      <c r="B499" s="4">
        <v>479</v>
      </c>
      <c r="C499" s="4">
        <f t="shared" si="31"/>
        <v>40</v>
      </c>
      <c r="D499" s="130">
        <f t="shared" si="28"/>
        <v>1918451.0955974853</v>
      </c>
      <c r="E499" s="130">
        <f t="shared" si="29"/>
        <v>9455.7939519367501</v>
      </c>
      <c r="F499" s="130">
        <f t="shared" si="30"/>
        <v>1908995.3016455485</v>
      </c>
    </row>
    <row r="500" spans="2:6" x14ac:dyDescent="0.25">
      <c r="B500" s="4">
        <v>480</v>
      </c>
      <c r="C500" s="4">
        <f t="shared" si="31"/>
        <v>40</v>
      </c>
      <c r="D500" s="130">
        <f t="shared" si="28"/>
        <v>1921277.834896191</v>
      </c>
      <c r="E500" s="130">
        <f t="shared" si="29"/>
        <v>9455.7939519367501</v>
      </c>
      <c r="F500" s="130">
        <f t="shared" si="30"/>
        <v>1911822.0409442543</v>
      </c>
    </row>
    <row r="501" spans="2:6" x14ac:dyDescent="0.25">
      <c r="B501" s="4">
        <v>481</v>
      </c>
      <c r="C501" s="4">
        <f t="shared" si="31"/>
        <v>41</v>
      </c>
      <c r="D501" s="130">
        <f t="shared" si="28"/>
        <v>1924122.7615206577</v>
      </c>
      <c r="E501" s="130">
        <f t="shared" si="29"/>
        <v>9620.6138076032894</v>
      </c>
      <c r="F501" s="130">
        <f t="shared" si="30"/>
        <v>1914502.1477130544</v>
      </c>
    </row>
    <row r="502" spans="2:6" x14ac:dyDescent="0.25">
      <c r="B502" s="4">
        <v>482</v>
      </c>
      <c r="C502" s="4">
        <f t="shared" si="31"/>
        <v>41</v>
      </c>
      <c r="D502" s="130">
        <f t="shared" si="28"/>
        <v>1926820.1121771066</v>
      </c>
      <c r="E502" s="130">
        <f t="shared" si="29"/>
        <v>9620.6138076032894</v>
      </c>
      <c r="F502" s="130">
        <f t="shared" si="30"/>
        <v>1917199.4983695033</v>
      </c>
    </row>
    <row r="503" spans="2:6" x14ac:dyDescent="0.25">
      <c r="B503" s="4">
        <v>483</v>
      </c>
      <c r="C503" s="4">
        <f t="shared" si="31"/>
        <v>41</v>
      </c>
      <c r="D503" s="130">
        <f t="shared" si="28"/>
        <v>1929534.8176688962</v>
      </c>
      <c r="E503" s="130">
        <f t="shared" si="29"/>
        <v>9620.6138076032894</v>
      </c>
      <c r="F503" s="130">
        <f t="shared" si="30"/>
        <v>1919914.2038612929</v>
      </c>
    </row>
    <row r="504" spans="2:6" x14ac:dyDescent="0.25">
      <c r="B504" s="4">
        <v>484</v>
      </c>
      <c r="C504" s="4">
        <f t="shared" si="31"/>
        <v>41</v>
      </c>
      <c r="D504" s="130">
        <f t="shared" si="28"/>
        <v>1932266.9896575597</v>
      </c>
      <c r="E504" s="130">
        <f t="shared" si="29"/>
        <v>9620.6138076032894</v>
      </c>
      <c r="F504" s="130">
        <f t="shared" si="30"/>
        <v>1922646.3758499564</v>
      </c>
    </row>
    <row r="505" spans="2:6" x14ac:dyDescent="0.25">
      <c r="B505" s="4">
        <v>485</v>
      </c>
      <c r="C505" s="4">
        <f t="shared" si="31"/>
        <v>41</v>
      </c>
      <c r="D505" s="130">
        <f t="shared" si="28"/>
        <v>1935016.740523064</v>
      </c>
      <c r="E505" s="130">
        <f t="shared" si="29"/>
        <v>9620.6138076032894</v>
      </c>
      <c r="F505" s="130">
        <f t="shared" si="30"/>
        <v>1925396.1267154608</v>
      </c>
    </row>
    <row r="506" spans="2:6" x14ac:dyDescent="0.25">
      <c r="B506" s="4">
        <v>486</v>
      </c>
      <c r="C506" s="4">
        <f t="shared" si="31"/>
        <v>41</v>
      </c>
      <c r="D506" s="130">
        <f t="shared" si="28"/>
        <v>1937784.1833684321</v>
      </c>
      <c r="E506" s="130">
        <f t="shared" si="29"/>
        <v>9620.6138076032894</v>
      </c>
      <c r="F506" s="130">
        <f t="shared" si="30"/>
        <v>1928163.5695608289</v>
      </c>
    </row>
    <row r="507" spans="2:6" x14ac:dyDescent="0.25">
      <c r="B507" s="4">
        <v>487</v>
      </c>
      <c r="C507" s="4">
        <f t="shared" si="31"/>
        <v>41</v>
      </c>
      <c r="D507" s="130">
        <f t="shared" si="28"/>
        <v>1940569.4320243949</v>
      </c>
      <c r="E507" s="130">
        <f t="shared" si="29"/>
        <v>9620.6138076032894</v>
      </c>
      <c r="F507" s="130">
        <f t="shared" si="30"/>
        <v>1930948.8182167916</v>
      </c>
    </row>
    <row r="508" spans="2:6" x14ac:dyDescent="0.25">
      <c r="B508" s="4">
        <v>488</v>
      </c>
      <c r="C508" s="4">
        <f t="shared" si="31"/>
        <v>41</v>
      </c>
      <c r="D508" s="130">
        <f t="shared" si="28"/>
        <v>1943372.601054074</v>
      </c>
      <c r="E508" s="130">
        <f t="shared" si="29"/>
        <v>9620.6138076032894</v>
      </c>
      <c r="F508" s="130">
        <f t="shared" si="30"/>
        <v>1933751.9872464708</v>
      </c>
    </row>
    <row r="509" spans="2:6" x14ac:dyDescent="0.25">
      <c r="B509" s="4">
        <v>489</v>
      </c>
      <c r="C509" s="4">
        <f t="shared" si="31"/>
        <v>41</v>
      </c>
      <c r="D509" s="130">
        <f t="shared" si="28"/>
        <v>1946193.8057576935</v>
      </c>
      <c r="E509" s="130">
        <f t="shared" si="29"/>
        <v>9620.6138076032894</v>
      </c>
      <c r="F509" s="130">
        <f t="shared" si="30"/>
        <v>1936573.1919500902</v>
      </c>
    </row>
    <row r="510" spans="2:6" x14ac:dyDescent="0.25">
      <c r="B510" s="4">
        <v>490</v>
      </c>
      <c r="C510" s="4">
        <f t="shared" si="31"/>
        <v>41</v>
      </c>
      <c r="D510" s="130">
        <f t="shared" si="28"/>
        <v>1949033.1621773227</v>
      </c>
      <c r="E510" s="130">
        <f t="shared" si="29"/>
        <v>9620.6138076032894</v>
      </c>
      <c r="F510" s="130">
        <f t="shared" si="30"/>
        <v>1939412.5483697194</v>
      </c>
    </row>
    <row r="511" spans="2:6" x14ac:dyDescent="0.25">
      <c r="B511" s="4">
        <v>491</v>
      </c>
      <c r="C511" s="4">
        <f t="shared" si="31"/>
        <v>41</v>
      </c>
      <c r="D511" s="130">
        <f t="shared" si="28"/>
        <v>1951890.7871016487</v>
      </c>
      <c r="E511" s="130">
        <f t="shared" si="29"/>
        <v>9620.6138076032894</v>
      </c>
      <c r="F511" s="130">
        <f t="shared" si="30"/>
        <v>1942270.1732940455</v>
      </c>
    </row>
    <row r="512" spans="2:6" x14ac:dyDescent="0.25">
      <c r="B512" s="4">
        <v>492</v>
      </c>
      <c r="C512" s="4">
        <f t="shared" si="31"/>
        <v>41</v>
      </c>
      <c r="D512" s="130">
        <f t="shared" si="28"/>
        <v>1954766.7980707809</v>
      </c>
      <c r="E512" s="130">
        <f t="shared" si="29"/>
        <v>9620.6138076032894</v>
      </c>
      <c r="F512" s="130">
        <f t="shared" si="30"/>
        <v>1945146.1842631777</v>
      </c>
    </row>
    <row r="513" spans="2:6" x14ac:dyDescent="0.25">
      <c r="B513" s="4">
        <v>493</v>
      </c>
      <c r="C513" s="4">
        <f t="shared" si="31"/>
        <v>42</v>
      </c>
      <c r="D513" s="130">
        <f t="shared" si="28"/>
        <v>1957661.3133810852</v>
      </c>
      <c r="E513" s="130">
        <f t="shared" si="29"/>
        <v>9788.3065669054267</v>
      </c>
      <c r="F513" s="130">
        <f t="shared" si="30"/>
        <v>1947873.0068141797</v>
      </c>
    </row>
    <row r="514" spans="2:6" x14ac:dyDescent="0.25">
      <c r="B514" s="4">
        <v>494</v>
      </c>
      <c r="C514" s="4">
        <f t="shared" si="31"/>
        <v>42</v>
      </c>
      <c r="D514" s="130">
        <f t="shared" si="28"/>
        <v>1960405.6803904851</v>
      </c>
      <c r="E514" s="130">
        <f t="shared" si="29"/>
        <v>9788.3065669054267</v>
      </c>
      <c r="F514" s="130">
        <f t="shared" si="30"/>
        <v>1950617.3738235796</v>
      </c>
    </row>
    <row r="515" spans="2:6" x14ac:dyDescent="0.25">
      <c r="B515" s="4">
        <v>495</v>
      </c>
      <c r="C515" s="4">
        <f t="shared" si="31"/>
        <v>42</v>
      </c>
      <c r="D515" s="130">
        <f t="shared" si="28"/>
        <v>1963167.7047398563</v>
      </c>
      <c r="E515" s="130">
        <f t="shared" si="29"/>
        <v>9788.3065669054267</v>
      </c>
      <c r="F515" s="130">
        <f t="shared" si="30"/>
        <v>1953379.3981729508</v>
      </c>
    </row>
    <row r="516" spans="2:6" x14ac:dyDescent="0.25">
      <c r="B516" s="4">
        <v>496</v>
      </c>
      <c r="C516" s="4">
        <f t="shared" si="31"/>
        <v>42</v>
      </c>
      <c r="D516" s="130">
        <f t="shared" si="28"/>
        <v>1965947.5000370559</v>
      </c>
      <c r="E516" s="130">
        <f t="shared" si="29"/>
        <v>9788.3065669054267</v>
      </c>
      <c r="F516" s="130">
        <f t="shared" si="30"/>
        <v>1956159.1934701505</v>
      </c>
    </row>
    <row r="517" spans="2:6" x14ac:dyDescent="0.25">
      <c r="B517" s="4">
        <v>497</v>
      </c>
      <c r="C517" s="4">
        <f t="shared" si="31"/>
        <v>42</v>
      </c>
      <c r="D517" s="130">
        <f t="shared" si="28"/>
        <v>1968745.1806208973</v>
      </c>
      <c r="E517" s="130">
        <f t="shared" si="29"/>
        <v>9788.3065669054267</v>
      </c>
      <c r="F517" s="130">
        <f t="shared" si="30"/>
        <v>1958956.8740539919</v>
      </c>
    </row>
    <row r="518" spans="2:6" x14ac:dyDescent="0.25">
      <c r="B518" s="4">
        <v>498</v>
      </c>
      <c r="C518" s="4">
        <f t="shared" si="31"/>
        <v>42</v>
      </c>
      <c r="D518" s="130">
        <f t="shared" si="28"/>
        <v>1971560.8615658535</v>
      </c>
      <c r="E518" s="130">
        <f t="shared" si="29"/>
        <v>9788.3065669054267</v>
      </c>
      <c r="F518" s="130">
        <f t="shared" si="30"/>
        <v>1961772.554998948</v>
      </c>
    </row>
    <row r="519" spans="2:6" x14ac:dyDescent="0.25">
      <c r="B519" s="4">
        <v>499</v>
      </c>
      <c r="C519" s="4">
        <f t="shared" si="31"/>
        <v>42</v>
      </c>
      <c r="D519" s="130">
        <f t="shared" si="28"/>
        <v>1974394.6586867897</v>
      </c>
      <c r="E519" s="130">
        <f t="shared" si="29"/>
        <v>9788.3065669054267</v>
      </c>
      <c r="F519" s="130">
        <f t="shared" si="30"/>
        <v>1964606.3521198842</v>
      </c>
    </row>
    <row r="520" spans="2:6" x14ac:dyDescent="0.25">
      <c r="B520" s="4">
        <v>500</v>
      </c>
      <c r="C520" s="4">
        <f t="shared" si="31"/>
        <v>42</v>
      </c>
      <c r="D520" s="130">
        <f t="shared" si="28"/>
        <v>1977246.6885437276</v>
      </c>
      <c r="E520" s="130">
        <f t="shared" si="29"/>
        <v>9788.3065669054267</v>
      </c>
      <c r="F520" s="130">
        <f t="shared" si="30"/>
        <v>1967458.3819768222</v>
      </c>
    </row>
    <row r="521" spans="2:6" x14ac:dyDescent="0.25">
      <c r="B521" s="4">
        <v>501</v>
      </c>
      <c r="C521" s="4">
        <f t="shared" si="31"/>
        <v>42</v>
      </c>
      <c r="D521" s="130">
        <f t="shared" si="28"/>
        <v>1980117.0684466397</v>
      </c>
      <c r="E521" s="130">
        <f t="shared" si="29"/>
        <v>9788.3065669054267</v>
      </c>
      <c r="F521" s="130">
        <f t="shared" si="30"/>
        <v>1970328.7618797342</v>
      </c>
    </row>
    <row r="522" spans="2:6" x14ac:dyDescent="0.25">
      <c r="B522" s="4">
        <v>502</v>
      </c>
      <c r="C522" s="4">
        <f t="shared" si="31"/>
        <v>42</v>
      </c>
      <c r="D522" s="130">
        <f t="shared" si="28"/>
        <v>1983005.9164602743</v>
      </c>
      <c r="E522" s="130">
        <f t="shared" si="29"/>
        <v>9788.3065669054267</v>
      </c>
      <c r="F522" s="130">
        <f t="shared" si="30"/>
        <v>1973217.6098933688</v>
      </c>
    </row>
    <row r="523" spans="2:6" x14ac:dyDescent="0.25">
      <c r="B523" s="4">
        <v>503</v>
      </c>
      <c r="C523" s="4">
        <f t="shared" si="31"/>
        <v>42</v>
      </c>
      <c r="D523" s="130">
        <f t="shared" si="28"/>
        <v>1985913.3514090118</v>
      </c>
      <c r="E523" s="130">
        <f t="shared" si="29"/>
        <v>9788.3065669054267</v>
      </c>
      <c r="F523" s="130">
        <f t="shared" si="30"/>
        <v>1976125.0448421063</v>
      </c>
    </row>
    <row r="524" spans="2:6" x14ac:dyDescent="0.25">
      <c r="B524" s="4">
        <v>504</v>
      </c>
      <c r="C524" s="4">
        <f t="shared" si="31"/>
        <v>42</v>
      </c>
      <c r="D524" s="130">
        <f t="shared" si="28"/>
        <v>1988839.4928817523</v>
      </c>
      <c r="E524" s="130">
        <f t="shared" si="29"/>
        <v>9788.3065669054267</v>
      </c>
      <c r="F524" s="130">
        <f t="shared" si="30"/>
        <v>1979051.1863148469</v>
      </c>
    </row>
    <row r="525" spans="2:6" x14ac:dyDescent="0.25">
      <c r="B525" s="4">
        <v>505</v>
      </c>
      <c r="C525" s="4">
        <f t="shared" si="31"/>
        <v>43</v>
      </c>
      <c r="D525" s="130">
        <f t="shared" si="28"/>
        <v>1991784.4612368345</v>
      </c>
      <c r="E525" s="130">
        <f t="shared" si="29"/>
        <v>9958.9223061841731</v>
      </c>
      <c r="F525" s="130">
        <f t="shared" si="30"/>
        <v>1981825.5389306503</v>
      </c>
    </row>
    <row r="526" spans="2:6" x14ac:dyDescent="0.25">
      <c r="B526" s="4">
        <v>506</v>
      </c>
      <c r="C526" s="4">
        <f t="shared" si="31"/>
        <v>43</v>
      </c>
      <c r="D526" s="130">
        <f t="shared" si="28"/>
        <v>1994576.6641209039</v>
      </c>
      <c r="E526" s="130">
        <f t="shared" si="29"/>
        <v>9958.9223061841731</v>
      </c>
      <c r="F526" s="130">
        <f t="shared" si="30"/>
        <v>1984617.7418147197</v>
      </c>
    </row>
    <row r="527" spans="2:6" x14ac:dyDescent="0.25">
      <c r="B527" s="4">
        <v>507</v>
      </c>
      <c r="C527" s="4">
        <f t="shared" si="31"/>
        <v>43</v>
      </c>
      <c r="D527" s="130">
        <f t="shared" si="28"/>
        <v>1997386.8321224027</v>
      </c>
      <c r="E527" s="130">
        <f t="shared" si="29"/>
        <v>9958.9223061841731</v>
      </c>
      <c r="F527" s="130">
        <f t="shared" si="30"/>
        <v>1987427.9098162185</v>
      </c>
    </row>
    <row r="528" spans="2:6" x14ac:dyDescent="0.25">
      <c r="B528" s="4">
        <v>508</v>
      </c>
      <c r="C528" s="4">
        <f t="shared" si="31"/>
        <v>43</v>
      </c>
      <c r="D528" s="130">
        <f t="shared" si="28"/>
        <v>2000215.0808294374</v>
      </c>
      <c r="E528" s="130">
        <f t="shared" si="29"/>
        <v>9958.9223061841731</v>
      </c>
      <c r="F528" s="130">
        <f t="shared" si="30"/>
        <v>1990256.1585232532</v>
      </c>
    </row>
    <row r="529" spans="2:6" x14ac:dyDescent="0.25">
      <c r="B529" s="4">
        <v>509</v>
      </c>
      <c r="C529" s="4">
        <f t="shared" si="31"/>
        <v>43</v>
      </c>
      <c r="D529" s="130">
        <f t="shared" si="28"/>
        <v>2003061.5265738114</v>
      </c>
      <c r="E529" s="130">
        <f t="shared" si="29"/>
        <v>9958.9223061841731</v>
      </c>
      <c r="F529" s="130">
        <f t="shared" si="30"/>
        <v>1993102.6042676272</v>
      </c>
    </row>
    <row r="530" spans="2:6" x14ac:dyDescent="0.25">
      <c r="B530" s="4">
        <v>510</v>
      </c>
      <c r="C530" s="4">
        <f t="shared" si="31"/>
        <v>43</v>
      </c>
      <c r="D530" s="130">
        <f t="shared" si="28"/>
        <v>2005926.2864358113</v>
      </c>
      <c r="E530" s="130">
        <f t="shared" si="29"/>
        <v>9958.9223061841731</v>
      </c>
      <c r="F530" s="130">
        <f t="shared" si="30"/>
        <v>1995967.3641296271</v>
      </c>
    </row>
    <row r="531" spans="2:6" x14ac:dyDescent="0.25">
      <c r="B531" s="4">
        <v>511</v>
      </c>
      <c r="C531" s="4">
        <f t="shared" si="31"/>
        <v>43</v>
      </c>
      <c r="D531" s="130">
        <f t="shared" si="28"/>
        <v>2008809.4782490213</v>
      </c>
      <c r="E531" s="130">
        <f t="shared" si="29"/>
        <v>9958.9223061841731</v>
      </c>
      <c r="F531" s="130">
        <f t="shared" si="30"/>
        <v>1998850.5559428371</v>
      </c>
    </row>
    <row r="532" spans="2:6" x14ac:dyDescent="0.25">
      <c r="B532" s="4">
        <v>512</v>
      </c>
      <c r="C532" s="4">
        <f t="shared" si="31"/>
        <v>43</v>
      </c>
      <c r="D532" s="130">
        <f t="shared" si="28"/>
        <v>2011711.2206051704</v>
      </c>
      <c r="E532" s="130">
        <f t="shared" si="29"/>
        <v>9958.9223061841731</v>
      </c>
      <c r="F532" s="130">
        <f t="shared" si="30"/>
        <v>2001752.2982989862</v>
      </c>
    </row>
    <row r="533" spans="2:6" x14ac:dyDescent="0.25">
      <c r="B533" s="4">
        <v>513</v>
      </c>
      <c r="C533" s="4">
        <f t="shared" si="31"/>
        <v>43</v>
      </c>
      <c r="D533" s="130">
        <f t="shared" si="28"/>
        <v>2014631.6328590105</v>
      </c>
      <c r="E533" s="130">
        <f t="shared" si="29"/>
        <v>9958.9223061841731</v>
      </c>
      <c r="F533" s="130">
        <f t="shared" si="30"/>
        <v>2004672.7105528263</v>
      </c>
    </row>
    <row r="534" spans="2:6" x14ac:dyDescent="0.25">
      <c r="B534" s="4">
        <v>514</v>
      </c>
      <c r="C534" s="4">
        <f t="shared" si="31"/>
        <v>43</v>
      </c>
      <c r="D534" s="130">
        <f t="shared" si="28"/>
        <v>2017570.8351332254</v>
      </c>
      <c r="E534" s="130">
        <f t="shared" si="29"/>
        <v>9958.9223061841731</v>
      </c>
      <c r="F534" s="130">
        <f t="shared" si="30"/>
        <v>2007611.9128270412</v>
      </c>
    </row>
    <row r="535" spans="2:6" x14ac:dyDescent="0.25">
      <c r="B535" s="4">
        <v>515</v>
      </c>
      <c r="C535" s="4">
        <f t="shared" si="31"/>
        <v>43</v>
      </c>
      <c r="D535" s="130">
        <f t="shared" ref="D535:D598" si="32">MAX(F534*(1+$C$13),0)</f>
        <v>2020528.9483233721</v>
      </c>
      <c r="E535" s="130">
        <f t="shared" ref="E535:E598" si="33">MIN(IF($C$15="Mensal",D535*$C$9,IF(C535=C534,E534,D535*$C$9)),D535)</f>
        <v>9958.9223061841731</v>
      </c>
      <c r="F535" s="130">
        <f t="shared" ref="F535:F598" si="34">MAX((D535-E535),0)</f>
        <v>2010570.0260171879</v>
      </c>
    </row>
    <row r="536" spans="2:6" x14ac:dyDescent="0.25">
      <c r="B536" s="4">
        <v>516</v>
      </c>
      <c r="C536" s="4">
        <f t="shared" si="31"/>
        <v>43</v>
      </c>
      <c r="D536" s="130">
        <f t="shared" si="32"/>
        <v>2023506.0941028527</v>
      </c>
      <c r="E536" s="130">
        <f t="shared" si="33"/>
        <v>9958.9223061841731</v>
      </c>
      <c r="F536" s="130">
        <f t="shared" si="34"/>
        <v>2013547.1717966686</v>
      </c>
    </row>
    <row r="537" spans="2:6" x14ac:dyDescent="0.25">
      <c r="B537" s="4">
        <v>517</v>
      </c>
      <c r="C537" s="4">
        <f t="shared" si="31"/>
        <v>44</v>
      </c>
      <c r="D537" s="130">
        <f t="shared" si="32"/>
        <v>2026502.3949279205</v>
      </c>
      <c r="E537" s="130">
        <f t="shared" si="33"/>
        <v>10132.511974639603</v>
      </c>
      <c r="F537" s="130">
        <f t="shared" si="34"/>
        <v>2016369.882953281</v>
      </c>
    </row>
    <row r="538" spans="2:6" x14ac:dyDescent="0.25">
      <c r="B538" s="4">
        <v>518</v>
      </c>
      <c r="C538" s="4">
        <f t="shared" si="31"/>
        <v>44</v>
      </c>
      <c r="D538" s="130">
        <f t="shared" si="32"/>
        <v>2029343.2674931067</v>
      </c>
      <c r="E538" s="130">
        <f t="shared" si="33"/>
        <v>10132.511974639603</v>
      </c>
      <c r="F538" s="130">
        <f t="shared" si="34"/>
        <v>2019210.7555184672</v>
      </c>
    </row>
    <row r="539" spans="2:6" x14ac:dyDescent="0.25">
      <c r="B539" s="4">
        <v>519</v>
      </c>
      <c r="C539" s="4">
        <f t="shared" si="31"/>
        <v>44</v>
      </c>
      <c r="D539" s="130">
        <f t="shared" si="32"/>
        <v>2032202.4183179159</v>
      </c>
      <c r="E539" s="130">
        <f t="shared" si="33"/>
        <v>10132.511974639603</v>
      </c>
      <c r="F539" s="130">
        <f t="shared" si="34"/>
        <v>2022069.9063432764</v>
      </c>
    </row>
    <row r="540" spans="2:6" x14ac:dyDescent="0.25">
      <c r="B540" s="4">
        <v>520</v>
      </c>
      <c r="C540" s="4">
        <f t="shared" si="31"/>
        <v>44</v>
      </c>
      <c r="D540" s="130">
        <f t="shared" si="32"/>
        <v>2035079.9650052208</v>
      </c>
      <c r="E540" s="130">
        <f t="shared" si="33"/>
        <v>10132.511974639603</v>
      </c>
      <c r="F540" s="130">
        <f t="shared" si="34"/>
        <v>2024947.4530305814</v>
      </c>
    </row>
    <row r="541" spans="2:6" x14ac:dyDescent="0.25">
      <c r="B541" s="4">
        <v>521</v>
      </c>
      <c r="C541" s="4">
        <f t="shared" si="31"/>
        <v>44</v>
      </c>
      <c r="D541" s="130">
        <f t="shared" si="32"/>
        <v>2037976.0259145549</v>
      </c>
      <c r="E541" s="130">
        <f t="shared" si="33"/>
        <v>10132.511974639603</v>
      </c>
      <c r="F541" s="130">
        <f t="shared" si="34"/>
        <v>2027843.5139399155</v>
      </c>
    </row>
    <row r="542" spans="2:6" x14ac:dyDescent="0.25">
      <c r="B542" s="4">
        <v>522</v>
      </c>
      <c r="C542" s="4">
        <f t="shared" si="31"/>
        <v>44</v>
      </c>
      <c r="D542" s="130">
        <f t="shared" si="32"/>
        <v>2040890.7201669801</v>
      </c>
      <c r="E542" s="130">
        <f t="shared" si="33"/>
        <v>10132.511974639603</v>
      </c>
      <c r="F542" s="130">
        <f t="shared" si="34"/>
        <v>2030758.2081923406</v>
      </c>
    </row>
    <row r="543" spans="2:6" x14ac:dyDescent="0.25">
      <c r="B543" s="4">
        <v>523</v>
      </c>
      <c r="C543" s="4">
        <f t="shared" si="31"/>
        <v>44</v>
      </c>
      <c r="D543" s="130">
        <f t="shared" si="32"/>
        <v>2043824.1676499867</v>
      </c>
      <c r="E543" s="130">
        <f t="shared" si="33"/>
        <v>10132.511974639603</v>
      </c>
      <c r="F543" s="130">
        <f t="shared" si="34"/>
        <v>2033691.6556753472</v>
      </c>
    </row>
    <row r="544" spans="2:6" x14ac:dyDescent="0.25">
      <c r="B544" s="4">
        <v>524</v>
      </c>
      <c r="C544" s="4">
        <f t="shared" si="31"/>
        <v>44</v>
      </c>
      <c r="D544" s="130">
        <f t="shared" si="32"/>
        <v>2046776.4890224251</v>
      </c>
      <c r="E544" s="130">
        <f t="shared" si="33"/>
        <v>10132.511974639603</v>
      </c>
      <c r="F544" s="130">
        <f t="shared" si="34"/>
        <v>2036643.9770477857</v>
      </c>
    </row>
    <row r="545" spans="2:6" x14ac:dyDescent="0.25">
      <c r="B545" s="4">
        <v>525</v>
      </c>
      <c r="C545" s="4">
        <f t="shared" si="31"/>
        <v>44</v>
      </c>
      <c r="D545" s="130">
        <f t="shared" si="32"/>
        <v>2049747.8057194683</v>
      </c>
      <c r="E545" s="130">
        <f t="shared" si="33"/>
        <v>10132.511974639603</v>
      </c>
      <c r="F545" s="130">
        <f t="shared" si="34"/>
        <v>2039615.2937448288</v>
      </c>
    </row>
    <row r="546" spans="2:6" x14ac:dyDescent="0.25">
      <c r="B546" s="4">
        <v>526</v>
      </c>
      <c r="C546" s="4">
        <f t="shared" ref="C546:C609" si="35">C534+1</f>
        <v>44</v>
      </c>
      <c r="D546" s="130">
        <f t="shared" si="32"/>
        <v>2052738.2399576064</v>
      </c>
      <c r="E546" s="130">
        <f t="shared" si="33"/>
        <v>10132.511974639603</v>
      </c>
      <c r="F546" s="130">
        <f t="shared" si="34"/>
        <v>2042605.7279829669</v>
      </c>
    </row>
    <row r="547" spans="2:6" x14ac:dyDescent="0.25">
      <c r="B547" s="4">
        <v>527</v>
      </c>
      <c r="C547" s="4">
        <f t="shared" si="35"/>
        <v>44</v>
      </c>
      <c r="D547" s="130">
        <f t="shared" si="32"/>
        <v>2055747.9147396749</v>
      </c>
      <c r="E547" s="130">
        <f t="shared" si="33"/>
        <v>10132.511974639603</v>
      </c>
      <c r="F547" s="130">
        <f t="shared" si="34"/>
        <v>2045615.4027650354</v>
      </c>
    </row>
    <row r="548" spans="2:6" x14ac:dyDescent="0.25">
      <c r="B548" s="4">
        <v>528</v>
      </c>
      <c r="C548" s="4">
        <f t="shared" si="35"/>
        <v>44</v>
      </c>
      <c r="D548" s="130">
        <f t="shared" si="32"/>
        <v>2058776.9538599125</v>
      </c>
      <c r="E548" s="130">
        <f t="shared" si="33"/>
        <v>10132.511974639603</v>
      </c>
      <c r="F548" s="130">
        <f t="shared" si="34"/>
        <v>2048644.441885273</v>
      </c>
    </row>
    <row r="549" spans="2:6" x14ac:dyDescent="0.25">
      <c r="B549" s="4">
        <v>529</v>
      </c>
      <c r="C549" s="4">
        <f t="shared" si="35"/>
        <v>45</v>
      </c>
      <c r="D549" s="130">
        <f t="shared" si="32"/>
        <v>2061825.4819090541</v>
      </c>
      <c r="E549" s="130">
        <f t="shared" si="33"/>
        <v>10309.12740954527</v>
      </c>
      <c r="F549" s="130">
        <f t="shared" si="34"/>
        <v>2051516.3544995089</v>
      </c>
    </row>
    <row r="550" spans="2:6" x14ac:dyDescent="0.25">
      <c r="B550" s="4">
        <v>530</v>
      </c>
      <c r="C550" s="4">
        <f t="shared" si="35"/>
        <v>45</v>
      </c>
      <c r="D550" s="130">
        <f t="shared" si="32"/>
        <v>2064715.8724955232</v>
      </c>
      <c r="E550" s="130">
        <f t="shared" si="33"/>
        <v>10309.12740954527</v>
      </c>
      <c r="F550" s="130">
        <f t="shared" si="34"/>
        <v>2054406.7450859779</v>
      </c>
    </row>
    <row r="551" spans="2:6" x14ac:dyDescent="0.25">
      <c r="B551" s="4">
        <v>531</v>
      </c>
      <c r="C551" s="4">
        <f t="shared" si="35"/>
        <v>45</v>
      </c>
      <c r="D551" s="130">
        <f t="shared" si="32"/>
        <v>2067624.8599420553</v>
      </c>
      <c r="E551" s="130">
        <f t="shared" si="33"/>
        <v>10309.12740954527</v>
      </c>
      <c r="F551" s="130">
        <f t="shared" si="34"/>
        <v>2057315.7325325101</v>
      </c>
    </row>
    <row r="552" spans="2:6" x14ac:dyDescent="0.25">
      <c r="B552" s="4">
        <v>532</v>
      </c>
      <c r="C552" s="4">
        <f t="shared" si="35"/>
        <v>45</v>
      </c>
      <c r="D552" s="130">
        <f t="shared" si="32"/>
        <v>2070552.5639014081</v>
      </c>
      <c r="E552" s="130">
        <f t="shared" si="33"/>
        <v>10309.12740954527</v>
      </c>
      <c r="F552" s="130">
        <f t="shared" si="34"/>
        <v>2060243.4364918629</v>
      </c>
    </row>
    <row r="553" spans="2:6" x14ac:dyDescent="0.25">
      <c r="B553" s="4">
        <v>533</v>
      </c>
      <c r="C553" s="4">
        <f t="shared" si="35"/>
        <v>45</v>
      </c>
      <c r="D553" s="130">
        <f t="shared" si="32"/>
        <v>2073499.1047961884</v>
      </c>
      <c r="E553" s="130">
        <f t="shared" si="33"/>
        <v>10309.12740954527</v>
      </c>
      <c r="F553" s="130">
        <f t="shared" si="34"/>
        <v>2063189.9773866432</v>
      </c>
    </row>
    <row r="554" spans="2:6" x14ac:dyDescent="0.25">
      <c r="B554" s="4">
        <v>534</v>
      </c>
      <c r="C554" s="4">
        <f t="shared" si="35"/>
        <v>45</v>
      </c>
      <c r="D554" s="130">
        <f t="shared" si="32"/>
        <v>2076464.6038238062</v>
      </c>
      <c r="E554" s="130">
        <f t="shared" si="33"/>
        <v>10309.12740954527</v>
      </c>
      <c r="F554" s="130">
        <f t="shared" si="34"/>
        <v>2066155.4764142609</v>
      </c>
    </row>
    <row r="555" spans="2:6" x14ac:dyDescent="0.25">
      <c r="B555" s="4">
        <v>535</v>
      </c>
      <c r="C555" s="4">
        <f t="shared" si="35"/>
        <v>45</v>
      </c>
      <c r="D555" s="130">
        <f t="shared" si="32"/>
        <v>2079449.1829614588</v>
      </c>
      <c r="E555" s="130">
        <f t="shared" si="33"/>
        <v>10309.12740954527</v>
      </c>
      <c r="F555" s="130">
        <f t="shared" si="34"/>
        <v>2069140.0555519136</v>
      </c>
    </row>
    <row r="556" spans="2:6" x14ac:dyDescent="0.25">
      <c r="B556" s="4">
        <v>536</v>
      </c>
      <c r="C556" s="4">
        <f t="shared" si="35"/>
        <v>45</v>
      </c>
      <c r="D556" s="130">
        <f t="shared" si="32"/>
        <v>2082452.9649711486</v>
      </c>
      <c r="E556" s="130">
        <f t="shared" si="33"/>
        <v>10309.12740954527</v>
      </c>
      <c r="F556" s="130">
        <f t="shared" si="34"/>
        <v>2072143.8375616034</v>
      </c>
    </row>
    <row r="557" spans="2:6" x14ac:dyDescent="0.25">
      <c r="B557" s="4">
        <v>537</v>
      </c>
      <c r="C557" s="4">
        <f t="shared" si="35"/>
        <v>45</v>
      </c>
      <c r="D557" s="130">
        <f t="shared" si="32"/>
        <v>2085476.0734047329</v>
      </c>
      <c r="E557" s="130">
        <f t="shared" si="33"/>
        <v>10309.12740954527</v>
      </c>
      <c r="F557" s="130">
        <f t="shared" si="34"/>
        <v>2075166.9459951876</v>
      </c>
    </row>
    <row r="558" spans="2:6" x14ac:dyDescent="0.25">
      <c r="B558" s="4">
        <v>538</v>
      </c>
      <c r="C558" s="4">
        <f t="shared" si="35"/>
        <v>45</v>
      </c>
      <c r="D558" s="130">
        <f t="shared" si="32"/>
        <v>2088518.6326090046</v>
      </c>
      <c r="E558" s="130">
        <f t="shared" si="33"/>
        <v>10309.12740954527</v>
      </c>
      <c r="F558" s="130">
        <f t="shared" si="34"/>
        <v>2078209.5051994594</v>
      </c>
    </row>
    <row r="559" spans="2:6" x14ac:dyDescent="0.25">
      <c r="B559" s="4">
        <v>539</v>
      </c>
      <c r="C559" s="4">
        <f t="shared" si="35"/>
        <v>45</v>
      </c>
      <c r="D559" s="130">
        <f t="shared" si="32"/>
        <v>2091580.7677308081</v>
      </c>
      <c r="E559" s="130">
        <f t="shared" si="33"/>
        <v>10309.12740954527</v>
      </c>
      <c r="F559" s="130">
        <f t="shared" si="34"/>
        <v>2081271.6403212629</v>
      </c>
    </row>
    <row r="560" spans="2:6" x14ac:dyDescent="0.25">
      <c r="B560" s="4">
        <v>540</v>
      </c>
      <c r="C560" s="4">
        <f t="shared" si="35"/>
        <v>45</v>
      </c>
      <c r="D560" s="130">
        <f t="shared" si="32"/>
        <v>2094662.6047221862</v>
      </c>
      <c r="E560" s="130">
        <f t="shared" si="33"/>
        <v>10309.12740954527</v>
      </c>
      <c r="F560" s="130">
        <f t="shared" si="34"/>
        <v>2084353.477312641</v>
      </c>
    </row>
    <row r="561" spans="2:6" x14ac:dyDescent="0.25">
      <c r="B561" s="4">
        <v>541</v>
      </c>
      <c r="C561" s="4">
        <f t="shared" si="35"/>
        <v>46</v>
      </c>
      <c r="D561" s="130">
        <f t="shared" si="32"/>
        <v>2097764.2703455607</v>
      </c>
      <c r="E561" s="130">
        <f t="shared" si="33"/>
        <v>10488.821351727804</v>
      </c>
      <c r="F561" s="130">
        <f t="shared" si="34"/>
        <v>2087275.448993833</v>
      </c>
    </row>
    <row r="562" spans="2:6" x14ac:dyDescent="0.25">
      <c r="B562" s="4">
        <v>542</v>
      </c>
      <c r="C562" s="4">
        <f t="shared" si="35"/>
        <v>46</v>
      </c>
      <c r="D562" s="130">
        <f t="shared" si="32"/>
        <v>2100705.0420805304</v>
      </c>
      <c r="E562" s="130">
        <f t="shared" si="33"/>
        <v>10488.821351727804</v>
      </c>
      <c r="F562" s="130">
        <f t="shared" si="34"/>
        <v>2090216.2207288027</v>
      </c>
    </row>
    <row r="563" spans="2:6" x14ac:dyDescent="0.25">
      <c r="B563" s="4">
        <v>543</v>
      </c>
      <c r="C563" s="4">
        <f t="shared" si="35"/>
        <v>46</v>
      </c>
      <c r="D563" s="130">
        <f t="shared" si="32"/>
        <v>2103664.7348293895</v>
      </c>
      <c r="E563" s="130">
        <f t="shared" si="33"/>
        <v>10488.821351727804</v>
      </c>
      <c r="F563" s="130">
        <f t="shared" si="34"/>
        <v>2093175.9134776618</v>
      </c>
    </row>
    <row r="564" spans="2:6" x14ac:dyDescent="0.25">
      <c r="B564" s="4">
        <v>544</v>
      </c>
      <c r="C564" s="4">
        <f t="shared" si="35"/>
        <v>46</v>
      </c>
      <c r="D564" s="130">
        <f t="shared" si="32"/>
        <v>2106643.4703305112</v>
      </c>
      <c r="E564" s="130">
        <f t="shared" si="33"/>
        <v>10488.821351727804</v>
      </c>
      <c r="F564" s="130">
        <f t="shared" si="34"/>
        <v>2096154.6489787835</v>
      </c>
    </row>
    <row r="565" spans="2:6" x14ac:dyDescent="0.25">
      <c r="B565" s="4">
        <v>545</v>
      </c>
      <c r="C565" s="4">
        <f t="shared" si="35"/>
        <v>46</v>
      </c>
      <c r="D565" s="130">
        <f t="shared" si="32"/>
        <v>2109641.3711055368</v>
      </c>
      <c r="E565" s="130">
        <f t="shared" si="33"/>
        <v>10488.821351727804</v>
      </c>
      <c r="F565" s="130">
        <f t="shared" si="34"/>
        <v>2099152.5497538089</v>
      </c>
    </row>
    <row r="566" spans="2:6" x14ac:dyDescent="0.25">
      <c r="B566" s="4">
        <v>546</v>
      </c>
      <c r="C566" s="4">
        <f t="shared" si="35"/>
        <v>46</v>
      </c>
      <c r="D566" s="130">
        <f t="shared" si="32"/>
        <v>2112658.5604644152</v>
      </c>
      <c r="E566" s="130">
        <f t="shared" si="33"/>
        <v>10488.821351727804</v>
      </c>
      <c r="F566" s="130">
        <f t="shared" si="34"/>
        <v>2102169.7391126873</v>
      </c>
    </row>
    <row r="567" spans="2:6" x14ac:dyDescent="0.25">
      <c r="B567" s="4">
        <v>547</v>
      </c>
      <c r="C567" s="4">
        <f t="shared" si="35"/>
        <v>46</v>
      </c>
      <c r="D567" s="130">
        <f t="shared" si="32"/>
        <v>2115695.1625104765</v>
      </c>
      <c r="E567" s="130">
        <f t="shared" si="33"/>
        <v>10488.821351727804</v>
      </c>
      <c r="F567" s="130">
        <f t="shared" si="34"/>
        <v>2105206.3411587486</v>
      </c>
    </row>
    <row r="568" spans="2:6" x14ac:dyDescent="0.25">
      <c r="B568" s="4">
        <v>548</v>
      </c>
      <c r="C568" s="4">
        <f t="shared" si="35"/>
        <v>46</v>
      </c>
      <c r="D568" s="130">
        <f t="shared" si="32"/>
        <v>2118751.3021455342</v>
      </c>
      <c r="E568" s="130">
        <f t="shared" si="33"/>
        <v>10488.821351727804</v>
      </c>
      <c r="F568" s="130">
        <f t="shared" si="34"/>
        <v>2108262.4807938063</v>
      </c>
    </row>
    <row r="569" spans="2:6" x14ac:dyDescent="0.25">
      <c r="B569" s="4">
        <v>549</v>
      </c>
      <c r="C569" s="4">
        <f t="shared" si="35"/>
        <v>46</v>
      </c>
      <c r="D569" s="130">
        <f t="shared" si="32"/>
        <v>2121827.1050750241</v>
      </c>
      <c r="E569" s="130">
        <f t="shared" si="33"/>
        <v>10488.821351727804</v>
      </c>
      <c r="F569" s="130">
        <f t="shared" si="34"/>
        <v>2111338.2837232961</v>
      </c>
    </row>
    <row r="570" spans="2:6" x14ac:dyDescent="0.25">
      <c r="B570" s="4">
        <v>550</v>
      </c>
      <c r="C570" s="4">
        <f t="shared" si="35"/>
        <v>46</v>
      </c>
      <c r="D570" s="130">
        <f t="shared" si="32"/>
        <v>2124922.6978131747</v>
      </c>
      <c r="E570" s="130">
        <f t="shared" si="33"/>
        <v>10488.821351727804</v>
      </c>
      <c r="F570" s="130">
        <f t="shared" si="34"/>
        <v>2114433.8764614468</v>
      </c>
    </row>
    <row r="571" spans="2:6" x14ac:dyDescent="0.25">
      <c r="B571" s="4">
        <v>551</v>
      </c>
      <c r="C571" s="4">
        <f t="shared" si="35"/>
        <v>46</v>
      </c>
      <c r="D571" s="130">
        <f t="shared" si="32"/>
        <v>2128038.207688211</v>
      </c>
      <c r="E571" s="130">
        <f t="shared" si="33"/>
        <v>10488.821351727804</v>
      </c>
      <c r="F571" s="130">
        <f t="shared" si="34"/>
        <v>2117549.3863364831</v>
      </c>
    </row>
    <row r="572" spans="2:6" x14ac:dyDescent="0.25">
      <c r="B572" s="4">
        <v>552</v>
      </c>
      <c r="C572" s="4">
        <f t="shared" si="35"/>
        <v>46</v>
      </c>
      <c r="D572" s="130">
        <f t="shared" si="32"/>
        <v>2131173.7628475912</v>
      </c>
      <c r="E572" s="130">
        <f t="shared" si="33"/>
        <v>10488.821351727804</v>
      </c>
      <c r="F572" s="130">
        <f t="shared" si="34"/>
        <v>2120684.9414958633</v>
      </c>
    </row>
    <row r="573" spans="2:6" x14ac:dyDescent="0.25">
      <c r="B573" s="4">
        <v>553</v>
      </c>
      <c r="C573" s="4">
        <f t="shared" si="35"/>
        <v>47</v>
      </c>
      <c r="D573" s="130">
        <f t="shared" si="32"/>
        <v>2134329.4922632785</v>
      </c>
      <c r="E573" s="130">
        <f t="shared" si="33"/>
        <v>10671.647461316392</v>
      </c>
      <c r="F573" s="130">
        <f t="shared" si="34"/>
        <v>2123657.8448019619</v>
      </c>
    </row>
    <row r="574" spans="2:6" x14ac:dyDescent="0.25">
      <c r="B574" s="4">
        <v>554</v>
      </c>
      <c r="C574" s="4">
        <f t="shared" si="35"/>
        <v>47</v>
      </c>
      <c r="D574" s="130">
        <f t="shared" si="32"/>
        <v>2137321.5233187629</v>
      </c>
      <c r="E574" s="130">
        <f t="shared" si="33"/>
        <v>10671.647461316392</v>
      </c>
      <c r="F574" s="130">
        <f t="shared" si="34"/>
        <v>2126649.8758574463</v>
      </c>
    </row>
    <row r="575" spans="2:6" x14ac:dyDescent="0.25">
      <c r="B575" s="4">
        <v>555</v>
      </c>
      <c r="C575" s="4">
        <f t="shared" si="35"/>
        <v>47</v>
      </c>
      <c r="D575" s="130">
        <f t="shared" si="32"/>
        <v>2140332.8051921483</v>
      </c>
      <c r="E575" s="130">
        <f t="shared" si="33"/>
        <v>10671.647461316392</v>
      </c>
      <c r="F575" s="130">
        <f t="shared" si="34"/>
        <v>2129661.1577308318</v>
      </c>
    </row>
    <row r="576" spans="2:6" x14ac:dyDescent="0.25">
      <c r="B576" s="4">
        <v>556</v>
      </c>
      <c r="C576" s="4">
        <f t="shared" si="35"/>
        <v>47</v>
      </c>
      <c r="D576" s="130">
        <f t="shared" si="32"/>
        <v>2143363.4617437767</v>
      </c>
      <c r="E576" s="130">
        <f t="shared" si="33"/>
        <v>10671.647461316392</v>
      </c>
      <c r="F576" s="130">
        <f t="shared" si="34"/>
        <v>2132691.8142824601</v>
      </c>
    </row>
    <row r="577" spans="2:6" x14ac:dyDescent="0.25">
      <c r="B577" s="4">
        <v>557</v>
      </c>
      <c r="C577" s="4">
        <f t="shared" si="35"/>
        <v>47</v>
      </c>
      <c r="D577" s="130">
        <f t="shared" si="32"/>
        <v>2146413.6176309115</v>
      </c>
      <c r="E577" s="130">
        <f t="shared" si="33"/>
        <v>10671.647461316392</v>
      </c>
      <c r="F577" s="130">
        <f t="shared" si="34"/>
        <v>2135741.970169595</v>
      </c>
    </row>
    <row r="578" spans="2:6" x14ac:dyDescent="0.25">
      <c r="B578" s="4">
        <v>558</v>
      </c>
      <c r="C578" s="4">
        <f t="shared" si="35"/>
        <v>47</v>
      </c>
      <c r="D578" s="130">
        <f t="shared" si="32"/>
        <v>2149483.3983128644</v>
      </c>
      <c r="E578" s="130">
        <f t="shared" si="33"/>
        <v>10671.647461316392</v>
      </c>
      <c r="F578" s="130">
        <f t="shared" si="34"/>
        <v>2138811.7508515478</v>
      </c>
    </row>
    <row r="579" spans="2:6" x14ac:dyDescent="0.25">
      <c r="B579" s="4">
        <v>559</v>
      </c>
      <c r="C579" s="4">
        <f t="shared" si="35"/>
        <v>47</v>
      </c>
      <c r="D579" s="130">
        <f t="shared" si="32"/>
        <v>2152572.9300561557</v>
      </c>
      <c r="E579" s="130">
        <f t="shared" si="33"/>
        <v>10671.647461316392</v>
      </c>
      <c r="F579" s="130">
        <f t="shared" si="34"/>
        <v>2141901.2825948391</v>
      </c>
    </row>
    <row r="580" spans="2:6" x14ac:dyDescent="0.25">
      <c r="B580" s="4">
        <v>560</v>
      </c>
      <c r="C580" s="4">
        <f t="shared" si="35"/>
        <v>47</v>
      </c>
      <c r="D580" s="130">
        <f t="shared" si="32"/>
        <v>2155682.3399397093</v>
      </c>
      <c r="E580" s="130">
        <f t="shared" si="33"/>
        <v>10671.647461316392</v>
      </c>
      <c r="F580" s="130">
        <f t="shared" si="34"/>
        <v>2145010.6924783927</v>
      </c>
    </row>
    <row r="581" spans="2:6" x14ac:dyDescent="0.25">
      <c r="B581" s="4">
        <v>561</v>
      </c>
      <c r="C581" s="4">
        <f t="shared" si="35"/>
        <v>47</v>
      </c>
      <c r="D581" s="130">
        <f t="shared" si="32"/>
        <v>2158811.7558600781</v>
      </c>
      <c r="E581" s="130">
        <f t="shared" si="33"/>
        <v>10671.647461316392</v>
      </c>
      <c r="F581" s="130">
        <f t="shared" si="34"/>
        <v>2148140.1083987616</v>
      </c>
    </row>
    <row r="582" spans="2:6" x14ac:dyDescent="0.25">
      <c r="B582" s="4">
        <v>562</v>
      </c>
      <c r="C582" s="4">
        <f t="shared" si="35"/>
        <v>47</v>
      </c>
      <c r="D582" s="130">
        <f t="shared" si="32"/>
        <v>2161961.3065367052</v>
      </c>
      <c r="E582" s="130">
        <f t="shared" si="33"/>
        <v>10671.647461316392</v>
      </c>
      <c r="F582" s="130">
        <f t="shared" si="34"/>
        <v>2151289.6590753887</v>
      </c>
    </row>
    <row r="583" spans="2:6" x14ac:dyDescent="0.25">
      <c r="B583" s="4">
        <v>563</v>
      </c>
      <c r="C583" s="4">
        <f t="shared" si="35"/>
        <v>47</v>
      </c>
      <c r="D583" s="130">
        <f t="shared" si="32"/>
        <v>2165131.1215172186</v>
      </c>
      <c r="E583" s="130">
        <f t="shared" si="33"/>
        <v>10671.647461316392</v>
      </c>
      <c r="F583" s="130">
        <f t="shared" si="34"/>
        <v>2154459.4740559021</v>
      </c>
    </row>
    <row r="584" spans="2:6" x14ac:dyDescent="0.25">
      <c r="B584" s="4">
        <v>564</v>
      </c>
      <c r="C584" s="4">
        <f t="shared" si="35"/>
        <v>47</v>
      </c>
      <c r="D584" s="130">
        <f t="shared" si="32"/>
        <v>2168321.3311827597</v>
      </c>
      <c r="E584" s="130">
        <f t="shared" si="33"/>
        <v>10671.647461316392</v>
      </c>
      <c r="F584" s="130">
        <f t="shared" si="34"/>
        <v>2157649.6837214432</v>
      </c>
    </row>
    <row r="585" spans="2:6" x14ac:dyDescent="0.25">
      <c r="B585" s="4">
        <v>565</v>
      </c>
      <c r="C585" s="4">
        <f t="shared" si="35"/>
        <v>48</v>
      </c>
      <c r="D585" s="130">
        <f t="shared" si="32"/>
        <v>2171532.0667533465</v>
      </c>
      <c r="E585" s="130">
        <f t="shared" si="33"/>
        <v>10857.660333766733</v>
      </c>
      <c r="F585" s="130">
        <f t="shared" si="34"/>
        <v>2160674.4064195799</v>
      </c>
    </row>
    <row r="586" spans="2:6" x14ac:dyDescent="0.25">
      <c r="B586" s="4">
        <v>566</v>
      </c>
      <c r="C586" s="4">
        <f t="shared" si="35"/>
        <v>48</v>
      </c>
      <c r="D586" s="130">
        <f t="shared" si="32"/>
        <v>2174576.2506083972</v>
      </c>
      <c r="E586" s="130">
        <f t="shared" si="33"/>
        <v>10857.660333766733</v>
      </c>
      <c r="F586" s="130">
        <f t="shared" si="34"/>
        <v>2163718.5902746306</v>
      </c>
    </row>
    <row r="587" spans="2:6" x14ac:dyDescent="0.25">
      <c r="B587" s="4">
        <v>567</v>
      </c>
      <c r="C587" s="4">
        <f t="shared" si="35"/>
        <v>48</v>
      </c>
      <c r="D587" s="130">
        <f t="shared" si="32"/>
        <v>2177640.0208340315</v>
      </c>
      <c r="E587" s="130">
        <f t="shared" si="33"/>
        <v>10857.660333766733</v>
      </c>
      <c r="F587" s="130">
        <f t="shared" si="34"/>
        <v>2166782.3605002649</v>
      </c>
    </row>
    <row r="588" spans="2:6" x14ac:dyDescent="0.25">
      <c r="B588" s="4">
        <v>568</v>
      </c>
      <c r="C588" s="4">
        <f t="shared" si="35"/>
        <v>48</v>
      </c>
      <c r="D588" s="130">
        <f t="shared" si="32"/>
        <v>2180723.503449548</v>
      </c>
      <c r="E588" s="130">
        <f t="shared" si="33"/>
        <v>10857.660333766733</v>
      </c>
      <c r="F588" s="130">
        <f t="shared" si="34"/>
        <v>2169865.8431157814</v>
      </c>
    </row>
    <row r="589" spans="2:6" x14ac:dyDescent="0.25">
      <c r="B589" s="4">
        <v>569</v>
      </c>
      <c r="C589" s="4">
        <f t="shared" si="35"/>
        <v>48</v>
      </c>
      <c r="D589" s="130">
        <f t="shared" si="32"/>
        <v>2183826.8252850561</v>
      </c>
      <c r="E589" s="130">
        <f t="shared" si="33"/>
        <v>10857.660333766733</v>
      </c>
      <c r="F589" s="130">
        <f t="shared" si="34"/>
        <v>2172969.1649512895</v>
      </c>
    </row>
    <row r="590" spans="2:6" x14ac:dyDescent="0.25">
      <c r="B590" s="4">
        <v>570</v>
      </c>
      <c r="C590" s="4">
        <f t="shared" si="35"/>
        <v>48</v>
      </c>
      <c r="D590" s="130">
        <f t="shared" si="32"/>
        <v>2186950.1139866952</v>
      </c>
      <c r="E590" s="130">
        <f t="shared" si="33"/>
        <v>10857.660333766733</v>
      </c>
      <c r="F590" s="130">
        <f t="shared" si="34"/>
        <v>2176092.4536529286</v>
      </c>
    </row>
    <row r="591" spans="2:6" x14ac:dyDescent="0.25">
      <c r="B591" s="4">
        <v>571</v>
      </c>
      <c r="C591" s="4">
        <f t="shared" si="35"/>
        <v>48</v>
      </c>
      <c r="D591" s="130">
        <f t="shared" si="32"/>
        <v>2190093.498021883</v>
      </c>
      <c r="E591" s="130">
        <f t="shared" si="33"/>
        <v>10857.660333766733</v>
      </c>
      <c r="F591" s="130">
        <f t="shared" si="34"/>
        <v>2179235.8376881164</v>
      </c>
    </row>
    <row r="592" spans="2:6" x14ac:dyDescent="0.25">
      <c r="B592" s="4">
        <v>572</v>
      </c>
      <c r="C592" s="4">
        <f t="shared" si="35"/>
        <v>48</v>
      </c>
      <c r="D592" s="130">
        <f t="shared" si="32"/>
        <v>2193257.1066846005</v>
      </c>
      <c r="E592" s="130">
        <f t="shared" si="33"/>
        <v>10857.660333766733</v>
      </c>
      <c r="F592" s="130">
        <f t="shared" si="34"/>
        <v>2182399.4463508339</v>
      </c>
    </row>
    <row r="593" spans="2:6" x14ac:dyDescent="0.25">
      <c r="B593" s="4">
        <v>573</v>
      </c>
      <c r="C593" s="4">
        <f t="shared" si="35"/>
        <v>48</v>
      </c>
      <c r="D593" s="130">
        <f t="shared" si="32"/>
        <v>2196441.0701007098</v>
      </c>
      <c r="E593" s="130">
        <f t="shared" si="33"/>
        <v>10857.660333766733</v>
      </c>
      <c r="F593" s="130">
        <f t="shared" si="34"/>
        <v>2185583.4097669432</v>
      </c>
    </row>
    <row r="594" spans="2:6" x14ac:dyDescent="0.25">
      <c r="B594" s="4">
        <v>574</v>
      </c>
      <c r="C594" s="4">
        <f t="shared" si="35"/>
        <v>48</v>
      </c>
      <c r="D594" s="130">
        <f t="shared" si="32"/>
        <v>2199645.5192333078</v>
      </c>
      <c r="E594" s="130">
        <f t="shared" si="33"/>
        <v>10857.660333766733</v>
      </c>
      <c r="F594" s="130">
        <f t="shared" si="34"/>
        <v>2188787.8588995412</v>
      </c>
    </row>
    <row r="595" spans="2:6" x14ac:dyDescent="0.25">
      <c r="B595" s="4">
        <v>575</v>
      </c>
      <c r="C595" s="4">
        <f t="shared" si="35"/>
        <v>48</v>
      </c>
      <c r="D595" s="130">
        <f t="shared" si="32"/>
        <v>2202870.5858881106</v>
      </c>
      <c r="E595" s="130">
        <f t="shared" si="33"/>
        <v>10857.660333766733</v>
      </c>
      <c r="F595" s="130">
        <f t="shared" si="34"/>
        <v>2192012.925554344</v>
      </c>
    </row>
    <row r="596" spans="2:6" x14ac:dyDescent="0.25">
      <c r="B596" s="4">
        <v>576</v>
      </c>
      <c r="C596" s="4">
        <f t="shared" si="35"/>
        <v>48</v>
      </c>
      <c r="D596" s="130">
        <f t="shared" si="32"/>
        <v>2206116.4027188774</v>
      </c>
      <c r="E596" s="130">
        <f t="shared" si="33"/>
        <v>10857.660333766733</v>
      </c>
      <c r="F596" s="130">
        <f t="shared" si="34"/>
        <v>2195258.7423851108</v>
      </c>
    </row>
    <row r="597" spans="2:6" x14ac:dyDescent="0.25">
      <c r="B597" s="4">
        <v>577</v>
      </c>
      <c r="C597" s="4">
        <f t="shared" si="35"/>
        <v>49</v>
      </c>
      <c r="D597" s="130">
        <f t="shared" si="32"/>
        <v>2209383.1032328648</v>
      </c>
      <c r="E597" s="130">
        <f t="shared" si="33"/>
        <v>11046.915516164325</v>
      </c>
      <c r="F597" s="130">
        <f t="shared" si="34"/>
        <v>2198336.1877167006</v>
      </c>
    </row>
    <row r="598" spans="2:6" x14ac:dyDescent="0.25">
      <c r="B598" s="4">
        <v>578</v>
      </c>
      <c r="C598" s="4">
        <f t="shared" si="35"/>
        <v>49</v>
      </c>
      <c r="D598" s="130">
        <f t="shared" si="32"/>
        <v>2212480.3489403799</v>
      </c>
      <c r="E598" s="130">
        <f t="shared" si="33"/>
        <v>11046.915516164325</v>
      </c>
      <c r="F598" s="130">
        <f t="shared" si="34"/>
        <v>2201433.4334242158</v>
      </c>
    </row>
    <row r="599" spans="2:6" x14ac:dyDescent="0.25">
      <c r="B599" s="4">
        <v>579</v>
      </c>
      <c r="C599" s="4">
        <f t="shared" si="35"/>
        <v>49</v>
      </c>
      <c r="D599" s="130">
        <f t="shared" ref="D599:D620" si="36">MAX(F598*(1+$C$13),0)</f>
        <v>2215597.5224200352</v>
      </c>
      <c r="E599" s="130">
        <f t="shared" ref="E599:E620" si="37">MIN(IF($C$15="Mensal",D599*$C$9,IF(C599=C598,E598,D599*$C$9)),D599)</f>
        <v>11046.915516164325</v>
      </c>
      <c r="F599" s="130">
        <f t="shared" ref="F599:F620" si="38">MAX((D599-E599),0)</f>
        <v>2204550.6069038711</v>
      </c>
    </row>
    <row r="600" spans="2:6" x14ac:dyDescent="0.25">
      <c r="B600" s="4">
        <v>580</v>
      </c>
      <c r="C600" s="4">
        <f t="shared" si="35"/>
        <v>49</v>
      </c>
      <c r="D600" s="130">
        <f t="shared" si="36"/>
        <v>2218734.7518877168</v>
      </c>
      <c r="E600" s="130">
        <f t="shared" si="37"/>
        <v>11046.915516164325</v>
      </c>
      <c r="F600" s="130">
        <f t="shared" si="38"/>
        <v>2207687.8363715527</v>
      </c>
    </row>
    <row r="601" spans="2:6" x14ac:dyDescent="0.25">
      <c r="B601" s="4">
        <v>581</v>
      </c>
      <c r="C601" s="4">
        <f t="shared" si="35"/>
        <v>49</v>
      </c>
      <c r="D601" s="130">
        <f t="shared" si="36"/>
        <v>2221892.1663842555</v>
      </c>
      <c r="E601" s="130">
        <f t="shared" si="37"/>
        <v>11046.915516164325</v>
      </c>
      <c r="F601" s="130">
        <f t="shared" si="38"/>
        <v>2210845.2508680914</v>
      </c>
    </row>
    <row r="602" spans="2:6" x14ac:dyDescent="0.25">
      <c r="B602" s="4">
        <v>582</v>
      </c>
      <c r="C602" s="4">
        <f t="shared" si="35"/>
        <v>49</v>
      </c>
      <c r="D602" s="130">
        <f t="shared" si="36"/>
        <v>2225069.8957807347</v>
      </c>
      <c r="E602" s="130">
        <f t="shared" si="37"/>
        <v>11046.915516164325</v>
      </c>
      <c r="F602" s="130">
        <f t="shared" si="38"/>
        <v>2214022.9802645706</v>
      </c>
    </row>
    <row r="603" spans="2:6" x14ac:dyDescent="0.25">
      <c r="B603" s="4">
        <v>583</v>
      </c>
      <c r="C603" s="4">
        <f t="shared" si="35"/>
        <v>49</v>
      </c>
      <c r="D603" s="130">
        <f t="shared" si="36"/>
        <v>2228268.0707838321</v>
      </c>
      <c r="E603" s="130">
        <f t="shared" si="37"/>
        <v>11046.915516164325</v>
      </c>
      <c r="F603" s="130">
        <f t="shared" si="38"/>
        <v>2217221.155267668</v>
      </c>
    </row>
    <row r="604" spans="2:6" x14ac:dyDescent="0.25">
      <c r="B604" s="4">
        <v>584</v>
      </c>
      <c r="C604" s="4">
        <f t="shared" si="35"/>
        <v>49</v>
      </c>
      <c r="D604" s="130">
        <f t="shared" si="36"/>
        <v>2231486.8229411966</v>
      </c>
      <c r="E604" s="130">
        <f t="shared" si="37"/>
        <v>11046.915516164325</v>
      </c>
      <c r="F604" s="130">
        <f t="shared" si="38"/>
        <v>2220439.9074250325</v>
      </c>
    </row>
    <row r="605" spans="2:6" x14ac:dyDescent="0.25">
      <c r="B605" s="4">
        <v>585</v>
      </c>
      <c r="C605" s="4">
        <f t="shared" si="35"/>
        <v>49</v>
      </c>
      <c r="D605" s="130">
        <f t="shared" si="36"/>
        <v>2234726.2846468585</v>
      </c>
      <c r="E605" s="130">
        <f t="shared" si="37"/>
        <v>11046.915516164325</v>
      </c>
      <c r="F605" s="130">
        <f t="shared" si="38"/>
        <v>2223679.3691306943</v>
      </c>
    </row>
    <row r="606" spans="2:6" x14ac:dyDescent="0.25">
      <c r="B606" s="4">
        <v>586</v>
      </c>
      <c r="C606" s="4">
        <f t="shared" si="35"/>
        <v>49</v>
      </c>
      <c r="D606" s="130">
        <f t="shared" si="36"/>
        <v>2237986.5891466746</v>
      </c>
      <c r="E606" s="130">
        <f t="shared" si="37"/>
        <v>11046.915516164325</v>
      </c>
      <c r="F606" s="130">
        <f t="shared" si="38"/>
        <v>2226939.6736305105</v>
      </c>
    </row>
    <row r="607" spans="2:6" x14ac:dyDescent="0.25">
      <c r="B607" s="4">
        <v>587</v>
      </c>
      <c r="C607" s="4">
        <f t="shared" si="35"/>
        <v>49</v>
      </c>
      <c r="D607" s="130">
        <f t="shared" si="36"/>
        <v>2241267.8705438105</v>
      </c>
      <c r="E607" s="130">
        <f t="shared" si="37"/>
        <v>11046.915516164325</v>
      </c>
      <c r="F607" s="130">
        <f t="shared" si="38"/>
        <v>2230220.9550276464</v>
      </c>
    </row>
    <row r="608" spans="2:6" x14ac:dyDescent="0.25">
      <c r="B608" s="4">
        <v>588</v>
      </c>
      <c r="C608" s="4">
        <f t="shared" si="35"/>
        <v>49</v>
      </c>
      <c r="D608" s="130">
        <f t="shared" si="36"/>
        <v>2244570.2638042551</v>
      </c>
      <c r="E608" s="130">
        <f t="shared" si="37"/>
        <v>11046.915516164325</v>
      </c>
      <c r="F608" s="130">
        <f t="shared" si="38"/>
        <v>2233523.3482880909</v>
      </c>
    </row>
    <row r="609" spans="2:6" x14ac:dyDescent="0.25">
      <c r="B609" s="4">
        <v>589</v>
      </c>
      <c r="C609" s="4">
        <f t="shared" si="35"/>
        <v>50</v>
      </c>
      <c r="D609" s="130">
        <f t="shared" si="36"/>
        <v>2247893.9047623724</v>
      </c>
      <c r="E609" s="130">
        <f t="shared" si="37"/>
        <v>11239.469523811862</v>
      </c>
      <c r="F609" s="130">
        <f t="shared" si="38"/>
        <v>2236654.4352385607</v>
      </c>
    </row>
    <row r="610" spans="2:6" x14ac:dyDescent="0.25">
      <c r="B610" s="4">
        <v>590</v>
      </c>
      <c r="C610" s="4">
        <f t="shared" ref="C610:C620" si="39">C598+1</f>
        <v>50</v>
      </c>
      <c r="D610" s="130">
        <f t="shared" si="36"/>
        <v>2251045.1372205582</v>
      </c>
      <c r="E610" s="130">
        <f t="shared" si="37"/>
        <v>11239.469523811862</v>
      </c>
      <c r="F610" s="130">
        <f t="shared" si="38"/>
        <v>2239805.6676967465</v>
      </c>
    </row>
    <row r="611" spans="2:6" x14ac:dyDescent="0.25">
      <c r="B611" s="4">
        <v>591</v>
      </c>
      <c r="C611" s="4">
        <f t="shared" si="39"/>
        <v>50</v>
      </c>
      <c r="D611" s="130">
        <f t="shared" si="36"/>
        <v>2254216.6448032637</v>
      </c>
      <c r="E611" s="130">
        <f t="shared" si="37"/>
        <v>11239.469523811862</v>
      </c>
      <c r="F611" s="130">
        <f t="shared" si="38"/>
        <v>2242977.175279452</v>
      </c>
    </row>
    <row r="612" spans="2:6" x14ac:dyDescent="0.25">
      <c r="B612" s="4">
        <v>592</v>
      </c>
      <c r="C612" s="4">
        <f t="shared" si="39"/>
        <v>50</v>
      </c>
      <c r="D612" s="130">
        <f t="shared" si="36"/>
        <v>2257408.5579612507</v>
      </c>
      <c r="E612" s="130">
        <f t="shared" si="37"/>
        <v>11239.469523811862</v>
      </c>
      <c r="F612" s="130">
        <f t="shared" si="38"/>
        <v>2246169.0884374389</v>
      </c>
    </row>
    <row r="613" spans="2:6" x14ac:dyDescent="0.25">
      <c r="B613" s="4">
        <v>593</v>
      </c>
      <c r="C613" s="4">
        <f t="shared" si="39"/>
        <v>50</v>
      </c>
      <c r="D613" s="130">
        <f t="shared" si="36"/>
        <v>2260621.0079846042</v>
      </c>
      <c r="E613" s="130">
        <f t="shared" si="37"/>
        <v>11239.469523811862</v>
      </c>
      <c r="F613" s="130">
        <f t="shared" si="38"/>
        <v>2249381.5384607925</v>
      </c>
    </row>
    <row r="614" spans="2:6" x14ac:dyDescent="0.25">
      <c r="B614" s="4">
        <v>594</v>
      </c>
      <c r="C614" s="4">
        <f t="shared" si="39"/>
        <v>50</v>
      </c>
      <c r="D614" s="130">
        <f t="shared" si="36"/>
        <v>2263854.127008135</v>
      </c>
      <c r="E614" s="130">
        <f t="shared" si="37"/>
        <v>11239.469523811862</v>
      </c>
      <c r="F614" s="130">
        <f t="shared" si="38"/>
        <v>2252614.6574843233</v>
      </c>
    </row>
    <row r="615" spans="2:6" x14ac:dyDescent="0.25">
      <c r="B615" s="4">
        <v>595</v>
      </c>
      <c r="C615" s="4">
        <f t="shared" si="39"/>
        <v>50</v>
      </c>
      <c r="D615" s="130">
        <f t="shared" si="36"/>
        <v>2267108.0480168127</v>
      </c>
      <c r="E615" s="130">
        <f t="shared" si="37"/>
        <v>11239.469523811862</v>
      </c>
      <c r="F615" s="130">
        <f t="shared" si="38"/>
        <v>2255868.5784930009</v>
      </c>
    </row>
    <row r="616" spans="2:6" x14ac:dyDescent="0.25">
      <c r="B616" s="4">
        <v>596</v>
      </c>
      <c r="C616" s="4">
        <f t="shared" si="39"/>
        <v>50</v>
      </c>
      <c r="D616" s="130">
        <f t="shared" si="36"/>
        <v>2270382.9048512354</v>
      </c>
      <c r="E616" s="130">
        <f t="shared" si="37"/>
        <v>11239.469523811862</v>
      </c>
      <c r="F616" s="130">
        <f t="shared" si="38"/>
        <v>2259143.4353274237</v>
      </c>
    </row>
    <row r="617" spans="2:6" x14ac:dyDescent="0.25">
      <c r="B617" s="4">
        <v>597</v>
      </c>
      <c r="C617" s="4">
        <f t="shared" si="39"/>
        <v>50</v>
      </c>
      <c r="D617" s="130">
        <f t="shared" si="36"/>
        <v>2273678.8322131368</v>
      </c>
      <c r="E617" s="130">
        <f t="shared" si="37"/>
        <v>11239.469523811862</v>
      </c>
      <c r="F617" s="130">
        <f t="shared" si="38"/>
        <v>2262439.3626893251</v>
      </c>
    </row>
    <row r="618" spans="2:6" x14ac:dyDescent="0.25">
      <c r="B618" s="4">
        <v>598</v>
      </c>
      <c r="C618" s="4">
        <f t="shared" si="39"/>
        <v>50</v>
      </c>
      <c r="D618" s="130">
        <f t="shared" si="36"/>
        <v>2276995.9656709251</v>
      </c>
      <c r="E618" s="130">
        <f t="shared" si="37"/>
        <v>11239.469523811862</v>
      </c>
      <c r="F618" s="130">
        <f t="shared" si="38"/>
        <v>2265756.4961471134</v>
      </c>
    </row>
    <row r="619" spans="2:6" x14ac:dyDescent="0.25">
      <c r="B619" s="4">
        <v>599</v>
      </c>
      <c r="C619" s="4">
        <f t="shared" si="39"/>
        <v>50</v>
      </c>
      <c r="D619" s="130">
        <f t="shared" si="36"/>
        <v>2280334.4416652597</v>
      </c>
      <c r="E619" s="130">
        <f t="shared" si="37"/>
        <v>11239.469523811862</v>
      </c>
      <c r="F619" s="130">
        <f t="shared" si="38"/>
        <v>2269094.9721414479</v>
      </c>
    </row>
    <row r="620" spans="2:6" x14ac:dyDescent="0.25">
      <c r="B620" s="4">
        <v>600</v>
      </c>
      <c r="C620" s="4">
        <f t="shared" si="39"/>
        <v>50</v>
      </c>
      <c r="D620" s="130">
        <f t="shared" si="36"/>
        <v>2283694.3975146636</v>
      </c>
      <c r="E620" s="130">
        <f t="shared" si="37"/>
        <v>11239.469523811862</v>
      </c>
      <c r="F620" s="130">
        <f t="shared" si="38"/>
        <v>2272454.9279908519</v>
      </c>
    </row>
  </sheetData>
  <sheetProtection algorithmName="SHA-512" hashValue="o6l29YvIZnWhuBemgG/bRO5f1MFLlAVUGwIXUV5sv4EkvlcPzm1hvsvfH7AiqDRSgnmLCwkL8n8dlXSRgSyBig==" saltValue="xXoESl/+bTNn8VxTkrSxRg==" spinCount="100000" sheet="1" objects="1" scenarios="1"/>
  <mergeCells count="1">
    <mergeCell ref="B2:F2"/>
  </mergeCells>
  <dataValidations count="1">
    <dataValidation type="list" allowBlank="1" showInputMessage="1" showErrorMessage="1" sqref="C12" xr:uid="{DFE6E5BC-7F95-41A5-89DE-5930AF86530D}">
      <formula1>"4%,5%,6%,7%,8%"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2F1729-D8A9-4136-A4EE-F7B809EA28E9}">
          <x14:formula1>
            <xm:f>Fatores!$E$10:$E$34</xm:f>
          </x14:formula1>
          <xm:sqref>C9</xm:sqref>
        </x14:dataValidation>
        <x14:dataValidation type="list" allowBlank="1" showInputMessage="1" showErrorMessage="1" xr:uid="{08233F54-4436-4512-8D81-DF4225827B95}">
          <x14:formula1>
            <xm:f>Fatores!$E$40:$E$41</xm:f>
          </x14:formula1>
          <xm:sqref>C15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CD41E90E754145A6B93DB7FA0BEF39" ma:contentTypeVersion="6" ma:contentTypeDescription="Crie um novo documento." ma:contentTypeScope="" ma:versionID="9ee2d233c311be4dd727b42dabab08e1">
  <xsd:schema xmlns:xsd="http://www.w3.org/2001/XMLSchema" xmlns:xs="http://www.w3.org/2001/XMLSchema" xmlns:p="http://schemas.microsoft.com/office/2006/metadata/properties" xmlns:ns2="f729118a-afef-4488-8595-21561a788813" xmlns:ns3="1db8b0a6-39d1-44f0-9856-2f50f9e85acc" targetNamespace="http://schemas.microsoft.com/office/2006/metadata/properties" ma:root="true" ma:fieldsID="dbf6338b5ee9dfbbf77014480c4eb04a" ns2:_="" ns3:_="">
    <xsd:import namespace="f729118a-afef-4488-8595-21561a788813"/>
    <xsd:import namespace="1db8b0a6-39d1-44f0-9856-2f50f9e85ac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9118a-afef-4488-8595-21561a7888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8b0a6-39d1-44f0-9856-2f50f9e85a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22A1FA-89D2-49D9-89C6-FA5D593A9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29118a-afef-4488-8595-21561a788813"/>
    <ds:schemaRef ds:uri="1db8b0a6-39d1-44f0-9856-2f50f9e85a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87E686-6B43-468B-ABF7-FB19C242DD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B40578-FE53-4BE4-9977-CDCCB6A933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TCM</vt:lpstr>
      <vt:lpstr>TCF</vt:lpstr>
      <vt:lpstr>Fatores</vt:lpstr>
      <vt:lpstr>.</vt:lpstr>
      <vt:lpstr>Simulador - PORTOPREV I</vt:lpstr>
      <vt:lpstr>Simulador - PORTOPREV II</vt:lpstr>
      <vt:lpstr>Dedução IR</vt:lpstr>
      <vt:lpstr>Comparativo</vt:lpstr>
      <vt:lpstr>Simulador - Prazo da Renda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Porto</dc:creator>
  <cp:lastModifiedBy>VANESSA SILVA DE PAULA DE OLIVEIRA</cp:lastModifiedBy>
  <dcterms:created xsi:type="dcterms:W3CDTF">2022-07-21T19:10:00Z</dcterms:created>
  <dcterms:modified xsi:type="dcterms:W3CDTF">2025-10-17T20:23:42Z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0x010100FCCD41E90E754145A6B93DB7FA0BEF39</vt:lpwstr>
  </property>
  <property fmtid="{D5CDD505-2E9C-101B-9397-08002B2CF9AE}" pid="3" name="Order">
    <vt:r8>1707000</vt:r8>
  </property>
</Properties>
</file>