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Simuladores\"/>
    </mc:Choice>
  </mc:AlternateContent>
  <xr:revisionPtr revIDLastSave="0" documentId="13_ncr:1_{F7D6AAC2-C7BD-4AC2-93A8-9F2715A57C02}" xr6:coauthVersionLast="47" xr6:coauthVersionMax="47" xr10:uidLastSave="{00000000-0000-0000-0000-000000000000}"/>
  <bookViews>
    <workbookView xWindow="-120" yWindow="-120" windowWidth="20730" windowHeight="11160" tabRatio="821" firstSheet="4" activeTab="4" xr2:uid="{576B8F2E-78FF-495C-B53F-67DBC5F556FC}"/>
  </bookViews>
  <sheets>
    <sheet name="TCM" sheetId="4" state="hidden" r:id="rId1"/>
    <sheet name="TCF" sheetId="5" state="hidden" r:id="rId2"/>
    <sheet name="Fatores" sheetId="2" state="hidden" r:id="rId3"/>
    <sheet name="." sheetId="6" state="hidden" r:id="rId4"/>
    <sheet name="Dedução IR" sheetId="7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1" i="7" l="1"/>
  <c r="J20" i="7"/>
  <c r="J19" i="7"/>
  <c r="J18" i="7"/>
  <c r="H17" i="7"/>
  <c r="C22" i="7" s="1"/>
  <c r="F4" i="7"/>
  <c r="C18" i="7"/>
  <c r="C28" i="7"/>
  <c r="C19" i="7"/>
  <c r="C17" i="7"/>
  <c r="C16" i="7" l="1"/>
  <c r="C23" i="7"/>
  <c r="H20" i="7"/>
  <c r="H19" i="7"/>
  <c r="H18" i="7"/>
  <c r="C24" i="7" l="1"/>
  <c r="D23" i="7" l="1"/>
  <c r="E5" i="7"/>
  <c r="H124" i="5"/>
  <c r="H123" i="5"/>
  <c r="H122" i="5"/>
  <c r="H121" i="5"/>
  <c r="H120" i="5"/>
  <c r="H119" i="5"/>
  <c r="H118" i="5"/>
  <c r="H117" i="5"/>
  <c r="H116" i="5"/>
  <c r="H115" i="5"/>
  <c r="H114" i="5"/>
  <c r="H113" i="5"/>
  <c r="H112" i="5"/>
  <c r="H111" i="5"/>
  <c r="H110" i="5"/>
  <c r="H109" i="5"/>
  <c r="H108" i="5"/>
  <c r="H107" i="5"/>
  <c r="H106" i="5"/>
  <c r="H105" i="5"/>
  <c r="H104" i="5"/>
  <c r="H103" i="5"/>
  <c r="H102" i="5"/>
  <c r="H101" i="5"/>
  <c r="H100" i="5"/>
  <c r="H99" i="5"/>
  <c r="H98" i="5"/>
  <c r="H97" i="5"/>
  <c r="H96" i="5"/>
  <c r="H95" i="5"/>
  <c r="H94" i="5"/>
  <c r="H93" i="5"/>
  <c r="H92" i="5"/>
  <c r="H91" i="5"/>
  <c r="H90" i="5"/>
  <c r="H89" i="5"/>
  <c r="H88" i="5"/>
  <c r="H87" i="5"/>
  <c r="H86" i="5"/>
  <c r="H85" i="5"/>
  <c r="H84" i="5"/>
  <c r="H83" i="5"/>
  <c r="H82" i="5"/>
  <c r="H81" i="5"/>
  <c r="H80" i="5"/>
  <c r="H79" i="5"/>
  <c r="H78" i="5"/>
  <c r="H77" i="5"/>
  <c r="H76" i="5"/>
  <c r="H75" i="5"/>
  <c r="H74" i="5"/>
  <c r="H73" i="5"/>
  <c r="H72" i="5"/>
  <c r="H71" i="5"/>
  <c r="H70" i="5"/>
  <c r="H69" i="5"/>
  <c r="H68" i="5"/>
  <c r="H67" i="5"/>
  <c r="H66" i="5"/>
  <c r="H65" i="5"/>
  <c r="H64" i="5"/>
  <c r="H63" i="5"/>
  <c r="H62" i="5"/>
  <c r="H61" i="5"/>
  <c r="H60" i="5"/>
  <c r="H59" i="5"/>
  <c r="H58" i="5"/>
  <c r="H57" i="5"/>
  <c r="H56" i="5"/>
  <c r="H55" i="5"/>
  <c r="H54" i="5"/>
  <c r="H53" i="5"/>
  <c r="H52" i="5"/>
  <c r="H51" i="5"/>
  <c r="H50" i="5"/>
  <c r="H49" i="5"/>
  <c r="H48" i="5"/>
  <c r="H47" i="5"/>
  <c r="H46" i="5"/>
  <c r="H45" i="5"/>
  <c r="H44" i="5"/>
  <c r="H43" i="5"/>
  <c r="H42" i="5"/>
  <c r="H41" i="5"/>
  <c r="H40" i="5"/>
  <c r="H39" i="5"/>
  <c r="H38" i="5"/>
  <c r="H37" i="5"/>
  <c r="H36" i="5"/>
  <c r="H35" i="5"/>
  <c r="H34" i="5"/>
  <c r="H33" i="5"/>
  <c r="H32" i="5"/>
  <c r="H31" i="5"/>
  <c r="H30" i="5"/>
  <c r="H29" i="5"/>
  <c r="H28" i="5"/>
  <c r="H27" i="5"/>
  <c r="H26" i="5"/>
  <c r="H25" i="5"/>
  <c r="H24" i="5"/>
  <c r="H23" i="5"/>
  <c r="H22" i="5"/>
  <c r="H21" i="5"/>
  <c r="H20" i="5"/>
  <c r="H19" i="5"/>
  <c r="H18" i="5"/>
  <c r="H17" i="5"/>
  <c r="H16" i="5"/>
  <c r="H15" i="5"/>
  <c r="H14" i="5"/>
  <c r="H13" i="5"/>
  <c r="H12" i="5"/>
  <c r="H11" i="5"/>
  <c r="H10" i="5"/>
  <c r="H9" i="5"/>
  <c r="H8" i="5"/>
  <c r="H7" i="5"/>
  <c r="E7" i="5"/>
  <c r="H6" i="5"/>
  <c r="I6" i="5" s="1"/>
  <c r="F6" i="5"/>
  <c r="H124" i="4"/>
  <c r="H123" i="4"/>
  <c r="H122" i="4"/>
  <c r="H121" i="4"/>
  <c r="H120" i="4"/>
  <c r="H119" i="4"/>
  <c r="H118" i="4"/>
  <c r="H117" i="4"/>
  <c r="H116" i="4"/>
  <c r="H115" i="4"/>
  <c r="H114" i="4"/>
  <c r="H113" i="4"/>
  <c r="H112" i="4"/>
  <c r="H111" i="4"/>
  <c r="H110" i="4"/>
  <c r="H109" i="4"/>
  <c r="H108" i="4"/>
  <c r="H107" i="4"/>
  <c r="H106" i="4"/>
  <c r="H105" i="4"/>
  <c r="H104" i="4"/>
  <c r="H103" i="4"/>
  <c r="H102" i="4"/>
  <c r="H101" i="4"/>
  <c r="H100" i="4"/>
  <c r="H99" i="4"/>
  <c r="H98" i="4"/>
  <c r="H97" i="4"/>
  <c r="H96" i="4"/>
  <c r="H95" i="4"/>
  <c r="H94" i="4"/>
  <c r="H93" i="4"/>
  <c r="H92" i="4"/>
  <c r="H91" i="4"/>
  <c r="H90" i="4"/>
  <c r="H89" i="4"/>
  <c r="H88" i="4"/>
  <c r="H87" i="4"/>
  <c r="H86" i="4"/>
  <c r="H85" i="4"/>
  <c r="H84" i="4"/>
  <c r="H83" i="4"/>
  <c r="H82" i="4"/>
  <c r="H81" i="4"/>
  <c r="H80" i="4"/>
  <c r="H79" i="4"/>
  <c r="H78" i="4"/>
  <c r="H77" i="4"/>
  <c r="H76" i="4"/>
  <c r="H75" i="4"/>
  <c r="H74" i="4"/>
  <c r="H73" i="4"/>
  <c r="H72" i="4"/>
  <c r="H71" i="4"/>
  <c r="H70" i="4"/>
  <c r="H69" i="4"/>
  <c r="H68" i="4"/>
  <c r="H67" i="4"/>
  <c r="H66" i="4"/>
  <c r="H65" i="4"/>
  <c r="H64" i="4"/>
  <c r="H63" i="4"/>
  <c r="H62" i="4"/>
  <c r="H61" i="4"/>
  <c r="H60" i="4"/>
  <c r="H59" i="4"/>
  <c r="H58" i="4"/>
  <c r="H57" i="4"/>
  <c r="H56" i="4"/>
  <c r="H55" i="4"/>
  <c r="H54" i="4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I6" i="4" s="1"/>
  <c r="F6" i="4"/>
  <c r="E7" i="4" s="1"/>
  <c r="D22" i="7" l="1"/>
  <c r="D24" i="7" s="1"/>
  <c r="C26" i="7" s="1"/>
  <c r="C27" i="7" s="1"/>
  <c r="F7" i="5"/>
  <c r="E8" i="5"/>
  <c r="I7" i="5"/>
  <c r="F7" i="4"/>
  <c r="E8" i="4" s="1"/>
  <c r="I7" i="4"/>
  <c r="I8" i="5" l="1"/>
  <c r="F8" i="5"/>
  <c r="E9" i="5" s="1"/>
  <c r="F8" i="4"/>
  <c r="E9" i="4" s="1"/>
  <c r="I8" i="4"/>
  <c r="F9" i="5" l="1"/>
  <c r="E10" i="5"/>
  <c r="I9" i="5"/>
  <c r="F9" i="4"/>
  <c r="E10" i="4" s="1"/>
  <c r="I9" i="4"/>
  <c r="F10" i="5" l="1"/>
  <c r="E11" i="5"/>
  <c r="I10" i="5"/>
  <c r="F10" i="4"/>
  <c r="E11" i="4" s="1"/>
  <c r="I10" i="4"/>
  <c r="F11" i="5" l="1"/>
  <c r="E12" i="5"/>
  <c r="I11" i="5"/>
  <c r="E12" i="4"/>
  <c r="F11" i="4"/>
  <c r="I11" i="4"/>
  <c r="F12" i="5" l="1"/>
  <c r="E13" i="5" s="1"/>
  <c r="I12" i="5"/>
  <c r="F12" i="4"/>
  <c r="E13" i="4" s="1"/>
  <c r="I12" i="4"/>
  <c r="F13" i="5" l="1"/>
  <c r="E14" i="5"/>
  <c r="I13" i="5"/>
  <c r="F13" i="4"/>
  <c r="E14" i="4" s="1"/>
  <c r="I13" i="4"/>
  <c r="F14" i="5" l="1"/>
  <c r="E15" i="5"/>
  <c r="I14" i="5"/>
  <c r="F14" i="4"/>
  <c r="E15" i="4" s="1"/>
  <c r="I14" i="4"/>
  <c r="F15" i="5" l="1"/>
  <c r="E16" i="5"/>
  <c r="I15" i="5"/>
  <c r="F15" i="4"/>
  <c r="E16" i="4" s="1"/>
  <c r="I15" i="4"/>
  <c r="F16" i="5" l="1"/>
  <c r="E17" i="5" s="1"/>
  <c r="I16" i="5"/>
  <c r="F16" i="4"/>
  <c r="E17" i="4"/>
  <c r="I16" i="4"/>
  <c r="F17" i="5" l="1"/>
  <c r="E18" i="5" s="1"/>
  <c r="I17" i="5"/>
  <c r="F17" i="4"/>
  <c r="E18" i="4" s="1"/>
  <c r="I17" i="4"/>
  <c r="F18" i="5" l="1"/>
  <c r="E19" i="5"/>
  <c r="I18" i="5"/>
  <c r="F18" i="4"/>
  <c r="E19" i="4" s="1"/>
  <c r="I18" i="4"/>
  <c r="F19" i="5" l="1"/>
  <c r="E20" i="5"/>
  <c r="I19" i="5"/>
  <c r="F19" i="4"/>
  <c r="E20" i="4"/>
  <c r="I19" i="4"/>
  <c r="F20" i="5" l="1"/>
  <c r="E21" i="5" s="1"/>
  <c r="I20" i="5"/>
  <c r="F20" i="4"/>
  <c r="E21" i="4" s="1"/>
  <c r="I20" i="4"/>
  <c r="F21" i="5" l="1"/>
  <c r="E22" i="5" s="1"/>
  <c r="I21" i="5"/>
  <c r="F21" i="4"/>
  <c r="E22" i="4" s="1"/>
  <c r="I21" i="4"/>
  <c r="F22" i="5" l="1"/>
  <c r="E23" i="5"/>
  <c r="I22" i="5"/>
  <c r="F22" i="4"/>
  <c r="E23" i="4"/>
  <c r="I22" i="4"/>
  <c r="F23" i="5" l="1"/>
  <c r="E24" i="5" s="1"/>
  <c r="I23" i="5"/>
  <c r="F23" i="4"/>
  <c r="E24" i="4"/>
  <c r="I23" i="4"/>
  <c r="F24" i="5" l="1"/>
  <c r="E25" i="5" s="1"/>
  <c r="I24" i="5"/>
  <c r="F24" i="4"/>
  <c r="E25" i="4" s="1"/>
  <c r="I24" i="4"/>
  <c r="F25" i="5" l="1"/>
  <c r="E26" i="5"/>
  <c r="I25" i="5"/>
  <c r="F25" i="4"/>
  <c r="E26" i="4" s="1"/>
  <c r="I25" i="4"/>
  <c r="F26" i="5" l="1"/>
  <c r="E27" i="5" s="1"/>
  <c r="I26" i="5"/>
  <c r="F26" i="4"/>
  <c r="E27" i="4" s="1"/>
  <c r="I26" i="4"/>
  <c r="F27" i="5" l="1"/>
  <c r="E28" i="5"/>
  <c r="I27" i="5"/>
  <c r="F27" i="4"/>
  <c r="E28" i="4"/>
  <c r="I27" i="4"/>
  <c r="F28" i="5" l="1"/>
  <c r="E29" i="5" s="1"/>
  <c r="I28" i="5"/>
  <c r="F28" i="4"/>
  <c r="E29" i="4" s="1"/>
  <c r="I28" i="4"/>
  <c r="F29" i="5" l="1"/>
  <c r="E30" i="5"/>
  <c r="I29" i="5"/>
  <c r="F29" i="4"/>
  <c r="E30" i="4" s="1"/>
  <c r="I29" i="4"/>
  <c r="F30" i="5" l="1"/>
  <c r="E31" i="5" s="1"/>
  <c r="I30" i="5"/>
  <c r="F30" i="4"/>
  <c r="E31" i="4"/>
  <c r="I30" i="4"/>
  <c r="F31" i="5" l="1"/>
  <c r="E32" i="5"/>
  <c r="I31" i="5"/>
  <c r="F31" i="4"/>
  <c r="E32" i="4"/>
  <c r="I31" i="4"/>
  <c r="F32" i="5" l="1"/>
  <c r="E33" i="5"/>
  <c r="I32" i="5"/>
  <c r="F32" i="4"/>
  <c r="E33" i="4" s="1"/>
  <c r="I32" i="4"/>
  <c r="F33" i="5" l="1"/>
  <c r="E34" i="5"/>
  <c r="I33" i="5"/>
  <c r="F33" i="4"/>
  <c r="E34" i="4"/>
  <c r="I33" i="4"/>
  <c r="F34" i="5" l="1"/>
  <c r="E35" i="5"/>
  <c r="I34" i="5"/>
  <c r="F34" i="4"/>
  <c r="E35" i="4" s="1"/>
  <c r="I34" i="4"/>
  <c r="F35" i="5" l="1"/>
  <c r="E36" i="5"/>
  <c r="I35" i="5"/>
  <c r="F35" i="4"/>
  <c r="E36" i="4"/>
  <c r="I35" i="4"/>
  <c r="F36" i="5" l="1"/>
  <c r="E37" i="5" s="1"/>
  <c r="I36" i="5"/>
  <c r="F36" i="4"/>
  <c r="E37" i="4"/>
  <c r="I36" i="4"/>
  <c r="F37" i="5" l="1"/>
  <c r="E38" i="5"/>
  <c r="I37" i="5"/>
  <c r="F37" i="4"/>
  <c r="E38" i="4"/>
  <c r="I37" i="4"/>
  <c r="F38" i="5" l="1"/>
  <c r="E39" i="5"/>
  <c r="I38" i="5"/>
  <c r="F38" i="4"/>
  <c r="E39" i="4"/>
  <c r="I38" i="4"/>
  <c r="F39" i="5" l="1"/>
  <c r="E40" i="5" s="1"/>
  <c r="I39" i="5"/>
  <c r="F39" i="4"/>
  <c r="E40" i="4"/>
  <c r="I39" i="4"/>
  <c r="F40" i="5" l="1"/>
  <c r="E41" i="5"/>
  <c r="I40" i="5"/>
  <c r="F40" i="4"/>
  <c r="E41" i="4" s="1"/>
  <c r="I40" i="4"/>
  <c r="F41" i="5" l="1"/>
  <c r="E42" i="5"/>
  <c r="I41" i="5"/>
  <c r="F41" i="4"/>
  <c r="E42" i="4" s="1"/>
  <c r="I41" i="4"/>
  <c r="F42" i="5" l="1"/>
  <c r="E43" i="5"/>
  <c r="I42" i="5"/>
  <c r="F42" i="4"/>
  <c r="E43" i="4"/>
  <c r="I42" i="4"/>
  <c r="F43" i="5" l="1"/>
  <c r="E44" i="5"/>
  <c r="I43" i="5"/>
  <c r="F43" i="4"/>
  <c r="E44" i="4" s="1"/>
  <c r="I43" i="4"/>
  <c r="F44" i="5" l="1"/>
  <c r="E45" i="5"/>
  <c r="I44" i="5"/>
  <c r="F44" i="4"/>
  <c r="E45" i="4" s="1"/>
  <c r="I44" i="4"/>
  <c r="F45" i="5" l="1"/>
  <c r="E46" i="5"/>
  <c r="I45" i="5"/>
  <c r="F45" i="4"/>
  <c r="E46" i="4"/>
  <c r="I45" i="4"/>
  <c r="F46" i="5" l="1"/>
  <c r="E47" i="5" s="1"/>
  <c r="I46" i="5"/>
  <c r="F46" i="4"/>
  <c r="E47" i="4"/>
  <c r="I46" i="4"/>
  <c r="F47" i="5" l="1"/>
  <c r="E48" i="5"/>
  <c r="I47" i="5"/>
  <c r="F47" i="4"/>
  <c r="E48" i="4" s="1"/>
  <c r="I47" i="4"/>
  <c r="F48" i="5" l="1"/>
  <c r="E49" i="5"/>
  <c r="I48" i="5"/>
  <c r="F48" i="4"/>
  <c r="E49" i="4"/>
  <c r="I48" i="4"/>
  <c r="F49" i="5" l="1"/>
  <c r="E50" i="5" s="1"/>
  <c r="I49" i="5"/>
  <c r="F49" i="4"/>
  <c r="E50" i="4" s="1"/>
  <c r="I49" i="4"/>
  <c r="F50" i="5" l="1"/>
  <c r="E51" i="5"/>
  <c r="I50" i="5"/>
  <c r="F50" i="4"/>
  <c r="E51" i="4" s="1"/>
  <c r="I50" i="4"/>
  <c r="F51" i="5" l="1"/>
  <c r="E52" i="5"/>
  <c r="I51" i="5"/>
  <c r="F51" i="4"/>
  <c r="E52" i="4" s="1"/>
  <c r="I51" i="4"/>
  <c r="F52" i="5" l="1"/>
  <c r="E53" i="5"/>
  <c r="I52" i="5"/>
  <c r="F52" i="4"/>
  <c r="E53" i="4" s="1"/>
  <c r="I52" i="4"/>
  <c r="F53" i="5" l="1"/>
  <c r="E54" i="5"/>
  <c r="I53" i="5"/>
  <c r="F53" i="4"/>
  <c r="E54" i="4"/>
  <c r="I53" i="4"/>
  <c r="F54" i="5" l="1"/>
  <c r="E55" i="5"/>
  <c r="I54" i="5"/>
  <c r="F54" i="4"/>
  <c r="E55" i="4" s="1"/>
  <c r="I54" i="4"/>
  <c r="F55" i="5" l="1"/>
  <c r="E56" i="5"/>
  <c r="I55" i="5"/>
  <c r="F55" i="4"/>
  <c r="E56" i="4" s="1"/>
  <c r="I55" i="4"/>
  <c r="F56" i="5" l="1"/>
  <c r="E57" i="5"/>
  <c r="I56" i="5"/>
  <c r="F56" i="4"/>
  <c r="E57" i="4"/>
  <c r="I56" i="4"/>
  <c r="F57" i="5" l="1"/>
  <c r="E58" i="5"/>
  <c r="I57" i="5"/>
  <c r="F57" i="4"/>
  <c r="E58" i="4"/>
  <c r="I57" i="4"/>
  <c r="F58" i="5" l="1"/>
  <c r="E59" i="5"/>
  <c r="I58" i="5"/>
  <c r="F58" i="4"/>
  <c r="E59" i="4" s="1"/>
  <c r="I58" i="4"/>
  <c r="F59" i="5" l="1"/>
  <c r="E60" i="5"/>
  <c r="I59" i="5"/>
  <c r="F59" i="4"/>
  <c r="E60" i="4" s="1"/>
  <c r="I59" i="4"/>
  <c r="F60" i="5" l="1"/>
  <c r="E61" i="5"/>
  <c r="I60" i="5"/>
  <c r="F60" i="4"/>
  <c r="E61" i="4" s="1"/>
  <c r="I60" i="4"/>
  <c r="F61" i="5" l="1"/>
  <c r="E62" i="5" s="1"/>
  <c r="I61" i="5"/>
  <c r="F61" i="4"/>
  <c r="E62" i="4"/>
  <c r="I61" i="4"/>
  <c r="F62" i="5" l="1"/>
  <c r="E63" i="5"/>
  <c r="I62" i="5"/>
  <c r="F62" i="4"/>
  <c r="E63" i="4"/>
  <c r="I62" i="4"/>
  <c r="F63" i="5" l="1"/>
  <c r="E64" i="5"/>
  <c r="I63" i="5"/>
  <c r="F63" i="4"/>
  <c r="E64" i="4" s="1"/>
  <c r="I63" i="4"/>
  <c r="F64" i="5" l="1"/>
  <c r="E65" i="5"/>
  <c r="I64" i="5"/>
  <c r="F64" i="4"/>
  <c r="E65" i="4"/>
  <c r="I64" i="4"/>
  <c r="F65" i="5" l="1"/>
  <c r="E66" i="5"/>
  <c r="I65" i="5"/>
  <c r="F65" i="4"/>
  <c r="E66" i="4" s="1"/>
  <c r="I65" i="4"/>
  <c r="F66" i="5" l="1"/>
  <c r="E67" i="5"/>
  <c r="I66" i="5"/>
  <c r="F66" i="4"/>
  <c r="E67" i="4" s="1"/>
  <c r="I66" i="4"/>
  <c r="F67" i="5" l="1"/>
  <c r="E68" i="5" s="1"/>
  <c r="I67" i="5"/>
  <c r="F67" i="4"/>
  <c r="E68" i="4"/>
  <c r="I67" i="4"/>
  <c r="F68" i="5" l="1"/>
  <c r="E69" i="5"/>
  <c r="I68" i="5"/>
  <c r="F68" i="4"/>
  <c r="E69" i="4"/>
  <c r="I68" i="4"/>
  <c r="F69" i="5" l="1"/>
  <c r="E70" i="5"/>
  <c r="I69" i="5"/>
  <c r="F69" i="4"/>
  <c r="E70" i="4"/>
  <c r="I69" i="4"/>
  <c r="F70" i="5" l="1"/>
  <c r="E71" i="5"/>
  <c r="I70" i="5"/>
  <c r="F70" i="4"/>
  <c r="E71" i="4" s="1"/>
  <c r="I70" i="4"/>
  <c r="F71" i="5" l="1"/>
  <c r="E72" i="5"/>
  <c r="I71" i="5"/>
  <c r="F71" i="4"/>
  <c r="E72" i="4"/>
  <c r="I71" i="4"/>
  <c r="F72" i="5" l="1"/>
  <c r="E73" i="5"/>
  <c r="I72" i="5"/>
  <c r="F72" i="4"/>
  <c r="E73" i="4"/>
  <c r="I72" i="4"/>
  <c r="F73" i="5" l="1"/>
  <c r="E74" i="5"/>
  <c r="I73" i="5"/>
  <c r="F73" i="4"/>
  <c r="E74" i="4"/>
  <c r="I73" i="4"/>
  <c r="F74" i="5" l="1"/>
  <c r="E75" i="5"/>
  <c r="I74" i="5"/>
  <c r="E75" i="4"/>
  <c r="F74" i="4"/>
  <c r="I74" i="4"/>
  <c r="F75" i="5" l="1"/>
  <c r="E76" i="5"/>
  <c r="I75" i="5"/>
  <c r="F75" i="4"/>
  <c r="E76" i="4" s="1"/>
  <c r="I75" i="4"/>
  <c r="F76" i="5" l="1"/>
  <c r="E77" i="5"/>
  <c r="I76" i="5"/>
  <c r="F76" i="4"/>
  <c r="E77" i="4"/>
  <c r="I76" i="4"/>
  <c r="F77" i="5" l="1"/>
  <c r="E78" i="5"/>
  <c r="I77" i="5"/>
  <c r="F77" i="4"/>
  <c r="E78" i="4"/>
  <c r="I77" i="4"/>
  <c r="F78" i="5" l="1"/>
  <c r="E79" i="5"/>
  <c r="I78" i="5"/>
  <c r="E79" i="4"/>
  <c r="F78" i="4"/>
  <c r="I78" i="4"/>
  <c r="F79" i="5" l="1"/>
  <c r="E80" i="5"/>
  <c r="I79" i="5"/>
  <c r="F79" i="4"/>
  <c r="E80" i="4"/>
  <c r="I79" i="4"/>
  <c r="F80" i="5" l="1"/>
  <c r="E81" i="5"/>
  <c r="I80" i="5"/>
  <c r="F80" i="4"/>
  <c r="E81" i="4" s="1"/>
  <c r="I80" i="4"/>
  <c r="F81" i="5" l="1"/>
  <c r="E82" i="5"/>
  <c r="I81" i="5"/>
  <c r="F81" i="4"/>
  <c r="E82" i="4"/>
  <c r="I81" i="4"/>
  <c r="F82" i="5" l="1"/>
  <c r="E83" i="5"/>
  <c r="I82" i="5"/>
  <c r="F82" i="4"/>
  <c r="E83" i="4" s="1"/>
  <c r="I82" i="4"/>
  <c r="F83" i="5" l="1"/>
  <c r="E84" i="5"/>
  <c r="I83" i="5"/>
  <c r="F83" i="4"/>
  <c r="E84" i="4" s="1"/>
  <c r="I83" i="4"/>
  <c r="F84" i="5" l="1"/>
  <c r="E85" i="5"/>
  <c r="I84" i="5"/>
  <c r="F84" i="4"/>
  <c r="E85" i="4"/>
  <c r="I84" i="4"/>
  <c r="F85" i="5" l="1"/>
  <c r="E86" i="5"/>
  <c r="I85" i="5"/>
  <c r="F85" i="4"/>
  <c r="E86" i="4"/>
  <c r="I85" i="4"/>
  <c r="F86" i="5" l="1"/>
  <c r="E87" i="5"/>
  <c r="I86" i="5"/>
  <c r="F86" i="4"/>
  <c r="E87" i="4" s="1"/>
  <c r="I86" i="4"/>
  <c r="F87" i="5" l="1"/>
  <c r="E88" i="5" s="1"/>
  <c r="I87" i="5"/>
  <c r="F87" i="4"/>
  <c r="E88" i="4" s="1"/>
  <c r="I87" i="4"/>
  <c r="F88" i="5" l="1"/>
  <c r="E89" i="5"/>
  <c r="I88" i="5"/>
  <c r="F88" i="4"/>
  <c r="E89" i="4"/>
  <c r="I88" i="4"/>
  <c r="F89" i="5" l="1"/>
  <c r="E90" i="5"/>
  <c r="I89" i="5"/>
  <c r="F89" i="4"/>
  <c r="E90" i="4"/>
  <c r="I89" i="4"/>
  <c r="F90" i="5" l="1"/>
  <c r="E91" i="5"/>
  <c r="I90" i="5"/>
  <c r="F90" i="4"/>
  <c r="E91" i="4" s="1"/>
  <c r="I90" i="4"/>
  <c r="F91" i="5" l="1"/>
  <c r="E92" i="5"/>
  <c r="I91" i="5"/>
  <c r="F91" i="4"/>
  <c r="E92" i="4" s="1"/>
  <c r="I91" i="4"/>
  <c r="F92" i="5" l="1"/>
  <c r="E93" i="5"/>
  <c r="I92" i="5"/>
  <c r="F92" i="4"/>
  <c r="E93" i="4"/>
  <c r="I92" i="4"/>
  <c r="F93" i="5" l="1"/>
  <c r="E94" i="5"/>
  <c r="I93" i="5"/>
  <c r="F93" i="4"/>
  <c r="E94" i="4"/>
  <c r="I93" i="4"/>
  <c r="F94" i="5" l="1"/>
  <c r="E95" i="5"/>
  <c r="I94" i="5"/>
  <c r="F94" i="4"/>
  <c r="E95" i="4" s="1"/>
  <c r="I94" i="4"/>
  <c r="F95" i="5" l="1"/>
  <c r="E96" i="5" s="1"/>
  <c r="I95" i="5"/>
  <c r="F95" i="4"/>
  <c r="E96" i="4" s="1"/>
  <c r="I95" i="4"/>
  <c r="F96" i="5" l="1"/>
  <c r="E97" i="5"/>
  <c r="I96" i="5"/>
  <c r="F96" i="4"/>
  <c r="E97" i="4"/>
  <c r="I96" i="4"/>
  <c r="F97" i="5" l="1"/>
  <c r="E98" i="5" s="1"/>
  <c r="I97" i="5"/>
  <c r="F97" i="4"/>
  <c r="E98" i="4"/>
  <c r="I97" i="4"/>
  <c r="F98" i="5" l="1"/>
  <c r="E99" i="5"/>
  <c r="I98" i="5"/>
  <c r="F98" i="4"/>
  <c r="E99" i="4" s="1"/>
  <c r="I98" i="4"/>
  <c r="F99" i="5" l="1"/>
  <c r="E100" i="5"/>
  <c r="I99" i="5"/>
  <c r="F99" i="4"/>
  <c r="E100" i="4"/>
  <c r="I99" i="4"/>
  <c r="F100" i="5" l="1"/>
  <c r="E101" i="5"/>
  <c r="I100" i="5"/>
  <c r="F100" i="4"/>
  <c r="E101" i="4"/>
  <c r="I100" i="4"/>
  <c r="F101" i="5" l="1"/>
  <c r="E102" i="5"/>
  <c r="I101" i="5"/>
  <c r="F101" i="4"/>
  <c r="E102" i="4"/>
  <c r="I101" i="4"/>
  <c r="F102" i="5" l="1"/>
  <c r="E103" i="5"/>
  <c r="I102" i="5"/>
  <c r="F102" i="4"/>
  <c r="E103" i="4" s="1"/>
  <c r="I102" i="4"/>
  <c r="F103" i="5" l="1"/>
  <c r="E104" i="5"/>
  <c r="I103" i="5"/>
  <c r="F103" i="4"/>
  <c r="E104" i="4"/>
  <c r="I103" i="4"/>
  <c r="F104" i="5" l="1"/>
  <c r="E105" i="5"/>
  <c r="I104" i="5"/>
  <c r="F104" i="4"/>
  <c r="E105" i="4"/>
  <c r="I104" i="4"/>
  <c r="F105" i="5" l="1"/>
  <c r="E106" i="5"/>
  <c r="I105" i="5"/>
  <c r="F105" i="4"/>
  <c r="E106" i="4"/>
  <c r="I105" i="4"/>
  <c r="F106" i="5" l="1"/>
  <c r="E107" i="5" s="1"/>
  <c r="I106" i="5"/>
  <c r="F106" i="4"/>
  <c r="E107" i="4" s="1"/>
  <c r="I106" i="4"/>
  <c r="F107" i="5" l="1"/>
  <c r="E108" i="5"/>
  <c r="I107" i="5"/>
  <c r="F107" i="4"/>
  <c r="E108" i="4"/>
  <c r="I107" i="4"/>
  <c r="F108" i="5" l="1"/>
  <c r="E109" i="5"/>
  <c r="I108" i="5"/>
  <c r="F108" i="4"/>
  <c r="E109" i="4"/>
  <c r="I108" i="4"/>
  <c r="F109" i="5" l="1"/>
  <c r="E110" i="5"/>
  <c r="I109" i="5"/>
  <c r="F109" i="4"/>
  <c r="E110" i="4"/>
  <c r="I109" i="4"/>
  <c r="F110" i="5" l="1"/>
  <c r="E111" i="5" s="1"/>
  <c r="I110" i="5"/>
  <c r="F110" i="4"/>
  <c r="E111" i="4" s="1"/>
  <c r="I110" i="4"/>
  <c r="F111" i="5" l="1"/>
  <c r="E112" i="5"/>
  <c r="I111" i="5"/>
  <c r="F111" i="4"/>
  <c r="E112" i="4"/>
  <c r="I111" i="4"/>
  <c r="F112" i="5" l="1"/>
  <c r="E113" i="5"/>
  <c r="I112" i="5"/>
  <c r="F112" i="4"/>
  <c r="E113" i="4"/>
  <c r="I112" i="4"/>
  <c r="F113" i="5" l="1"/>
  <c r="E114" i="5"/>
  <c r="I113" i="5"/>
  <c r="F113" i="4"/>
  <c r="E114" i="4"/>
  <c r="I113" i="4"/>
  <c r="F114" i="5" l="1"/>
  <c r="E115" i="5"/>
  <c r="I114" i="5"/>
  <c r="E115" i="4"/>
  <c r="F114" i="4"/>
  <c r="I114" i="4"/>
  <c r="F115" i="5" l="1"/>
  <c r="E116" i="5"/>
  <c r="I115" i="5"/>
  <c r="F115" i="4"/>
  <c r="E116" i="4" s="1"/>
  <c r="I115" i="4"/>
  <c r="F116" i="5" l="1"/>
  <c r="E117" i="5"/>
  <c r="I116" i="5"/>
  <c r="F116" i="4"/>
  <c r="E117" i="4" s="1"/>
  <c r="I116" i="4"/>
  <c r="F117" i="5" l="1"/>
  <c r="E118" i="5"/>
  <c r="I117" i="5"/>
  <c r="F117" i="4"/>
  <c r="E118" i="4"/>
  <c r="I117" i="4"/>
  <c r="F118" i="5" l="1"/>
  <c r="E119" i="5"/>
  <c r="I118" i="5"/>
  <c r="F118" i="4"/>
  <c r="E119" i="4" s="1"/>
  <c r="I118" i="4"/>
  <c r="F119" i="5" l="1"/>
  <c r="E120" i="5"/>
  <c r="I119" i="5"/>
  <c r="F119" i="4"/>
  <c r="E120" i="4" s="1"/>
  <c r="I119" i="4"/>
  <c r="F120" i="5" l="1"/>
  <c r="E121" i="5"/>
  <c r="I120" i="5"/>
  <c r="F120" i="4"/>
  <c r="E121" i="4"/>
  <c r="I120" i="4"/>
  <c r="F121" i="5" l="1"/>
  <c r="E122" i="5"/>
  <c r="I121" i="5"/>
  <c r="F121" i="4"/>
  <c r="E122" i="4"/>
  <c r="I121" i="4"/>
  <c r="F122" i="5" l="1"/>
  <c r="E123" i="5"/>
  <c r="I122" i="5"/>
  <c r="F122" i="4"/>
  <c r="E123" i="4" s="1"/>
  <c r="I122" i="4"/>
  <c r="F123" i="5" l="1"/>
  <c r="E124" i="5"/>
  <c r="G123" i="5"/>
  <c r="I123" i="5"/>
  <c r="G121" i="5"/>
  <c r="G119" i="5"/>
  <c r="G122" i="5"/>
  <c r="F123" i="4"/>
  <c r="E124" i="4" s="1"/>
  <c r="I123" i="4"/>
  <c r="F124" i="5" l="1"/>
  <c r="G124" i="5"/>
  <c r="I124" i="5"/>
  <c r="G6" i="5"/>
  <c r="G7" i="5"/>
  <c r="G8" i="5"/>
  <c r="G10" i="5"/>
  <c r="G12" i="5"/>
  <c r="G11" i="5"/>
  <c r="G13" i="5"/>
  <c r="G9" i="5"/>
  <c r="G14" i="5"/>
  <c r="G15" i="5"/>
  <c r="G16" i="5"/>
  <c r="G18" i="5"/>
  <c r="G17" i="5"/>
  <c r="G19" i="5"/>
  <c r="G21" i="5"/>
  <c r="G20" i="5"/>
  <c r="G22" i="5"/>
  <c r="G24" i="5"/>
  <c r="G23" i="5"/>
  <c r="G25" i="5"/>
  <c r="G26" i="5"/>
  <c r="G28" i="5"/>
  <c r="G29" i="5"/>
  <c r="G27" i="5"/>
  <c r="G30" i="5"/>
  <c r="G32" i="5"/>
  <c r="G31" i="5"/>
  <c r="G33" i="5"/>
  <c r="G35" i="5"/>
  <c r="G34" i="5"/>
  <c r="G36" i="5"/>
  <c r="G37" i="5"/>
  <c r="G39" i="5"/>
  <c r="G38" i="5"/>
  <c r="G43" i="5"/>
  <c r="G40" i="5"/>
  <c r="G42" i="5"/>
  <c r="G41" i="5"/>
  <c r="G44" i="5"/>
  <c r="G48" i="5"/>
  <c r="G46" i="5"/>
  <c r="G45" i="5"/>
  <c r="G47" i="5"/>
  <c r="G49" i="5"/>
  <c r="G52" i="5"/>
  <c r="G51" i="5"/>
  <c r="G50" i="5"/>
  <c r="G54" i="5"/>
  <c r="G53" i="5"/>
  <c r="G55" i="5"/>
  <c r="G60" i="5"/>
  <c r="G57" i="5"/>
  <c r="G56" i="5"/>
  <c r="G59" i="5"/>
  <c r="G61" i="5"/>
  <c r="G58" i="5"/>
  <c r="G62" i="5"/>
  <c r="G63" i="5"/>
  <c r="G64" i="5"/>
  <c r="G68" i="5"/>
  <c r="G67" i="5"/>
  <c r="G65" i="5"/>
  <c r="G66" i="5"/>
  <c r="G69" i="5"/>
  <c r="G70" i="5"/>
  <c r="G71" i="5"/>
  <c r="G72" i="5"/>
  <c r="G74" i="5"/>
  <c r="G75" i="5"/>
  <c r="G73" i="5"/>
  <c r="G76" i="5"/>
  <c r="G77" i="5"/>
  <c r="G78" i="5"/>
  <c r="G81" i="5"/>
  <c r="G79" i="5"/>
  <c r="G83" i="5"/>
  <c r="G84" i="5"/>
  <c r="G80" i="5"/>
  <c r="G86" i="5"/>
  <c r="G85" i="5"/>
  <c r="G82" i="5"/>
  <c r="G87" i="5"/>
  <c r="G91" i="5"/>
  <c r="G88" i="5"/>
  <c r="G89" i="5"/>
  <c r="G90" i="5"/>
  <c r="G92" i="5"/>
  <c r="G95" i="5"/>
  <c r="G93" i="5"/>
  <c r="G94" i="5"/>
  <c r="G96" i="5"/>
  <c r="G97" i="5"/>
  <c r="G98" i="5"/>
  <c r="G99" i="5"/>
  <c r="G100" i="5"/>
  <c r="G104" i="5"/>
  <c r="G102" i="5"/>
  <c r="G101" i="5"/>
  <c r="G108" i="5"/>
  <c r="G105" i="5"/>
  <c r="G103" i="5"/>
  <c r="G107" i="5"/>
  <c r="G106" i="5"/>
  <c r="G110" i="5"/>
  <c r="G112" i="5"/>
  <c r="G109" i="5"/>
  <c r="G113" i="5"/>
  <c r="G111" i="5"/>
  <c r="G115" i="5"/>
  <c r="G114" i="5"/>
  <c r="G118" i="5"/>
  <c r="G116" i="5"/>
  <c r="G117" i="5"/>
  <c r="J123" i="5"/>
  <c r="K122" i="5" s="1"/>
  <c r="L122" i="5" s="1"/>
  <c r="G120" i="5"/>
  <c r="J121" i="5"/>
  <c r="K120" i="5" s="1"/>
  <c r="L120" i="5" s="1"/>
  <c r="J122" i="5"/>
  <c r="K121" i="5" s="1"/>
  <c r="L121" i="5" s="1"/>
  <c r="F124" i="4"/>
  <c r="G124" i="4"/>
  <c r="I124" i="4"/>
  <c r="G7" i="4"/>
  <c r="G6" i="4"/>
  <c r="G8" i="4"/>
  <c r="G10" i="4"/>
  <c r="G9" i="4"/>
  <c r="G11" i="4"/>
  <c r="G12" i="4"/>
  <c r="G13" i="4"/>
  <c r="G14" i="4"/>
  <c r="G15" i="4"/>
  <c r="G18" i="4"/>
  <c r="G17" i="4"/>
  <c r="G16" i="4"/>
  <c r="G19" i="4"/>
  <c r="G20" i="4"/>
  <c r="G23" i="4"/>
  <c r="G21" i="4"/>
  <c r="G22" i="4"/>
  <c r="G24" i="4"/>
  <c r="G25" i="4"/>
  <c r="G27" i="4"/>
  <c r="G26" i="4"/>
  <c r="G28" i="4"/>
  <c r="G29" i="4"/>
  <c r="G31" i="4"/>
  <c r="G32" i="4"/>
  <c r="G33" i="4"/>
  <c r="G30" i="4"/>
  <c r="G34" i="4"/>
  <c r="G35" i="4"/>
  <c r="G36" i="4"/>
  <c r="G39" i="4"/>
  <c r="G40" i="4"/>
  <c r="G37" i="4"/>
  <c r="G38" i="4"/>
  <c r="G41" i="4"/>
  <c r="G42" i="4"/>
  <c r="G43" i="4"/>
  <c r="G44" i="4"/>
  <c r="G46" i="4"/>
  <c r="G45" i="4"/>
  <c r="G47" i="4"/>
  <c r="G49" i="4"/>
  <c r="G48" i="4"/>
  <c r="G50" i="4"/>
  <c r="G51" i="4"/>
  <c r="G52" i="4"/>
  <c r="G53" i="4"/>
  <c r="G54" i="4"/>
  <c r="G55" i="4"/>
  <c r="G57" i="4"/>
  <c r="G56" i="4"/>
  <c r="G58" i="4"/>
  <c r="G59" i="4"/>
  <c r="G60" i="4"/>
  <c r="G62" i="4"/>
  <c r="G61" i="4"/>
  <c r="G64" i="4"/>
  <c r="G65" i="4"/>
  <c r="G63" i="4"/>
  <c r="G67" i="4"/>
  <c r="G66" i="4"/>
  <c r="G69" i="4"/>
  <c r="G68" i="4"/>
  <c r="G71" i="4"/>
  <c r="G70" i="4"/>
  <c r="G73" i="4"/>
  <c r="G72" i="4"/>
  <c r="G75" i="4"/>
  <c r="G74" i="4"/>
  <c r="G77" i="4"/>
  <c r="G76" i="4"/>
  <c r="G78" i="4"/>
  <c r="G80" i="4"/>
  <c r="G79" i="4"/>
  <c r="G82" i="4"/>
  <c r="G81" i="4"/>
  <c r="G83" i="4"/>
  <c r="G84" i="4"/>
  <c r="G85" i="4"/>
  <c r="G86" i="4"/>
  <c r="G88" i="4"/>
  <c r="G87" i="4"/>
  <c r="G90" i="4"/>
  <c r="G89" i="4"/>
  <c r="G91" i="4"/>
  <c r="G92" i="4"/>
  <c r="G94" i="4"/>
  <c r="G93" i="4"/>
  <c r="G96" i="4"/>
  <c r="G95" i="4"/>
  <c r="G98" i="4"/>
  <c r="G99" i="4"/>
  <c r="G100" i="4"/>
  <c r="G97" i="4"/>
  <c r="G102" i="4"/>
  <c r="G101" i="4"/>
  <c r="G103" i="4"/>
  <c r="G104" i="4"/>
  <c r="G105" i="4"/>
  <c r="G106" i="4"/>
  <c r="G107" i="4"/>
  <c r="G109" i="4"/>
  <c r="G108" i="4"/>
  <c r="G110" i="4"/>
  <c r="G112" i="4"/>
  <c r="G114" i="4"/>
  <c r="G111" i="4"/>
  <c r="G113" i="4"/>
  <c r="G115" i="4"/>
  <c r="G116" i="4"/>
  <c r="G120" i="4"/>
  <c r="G122" i="4"/>
  <c r="G118" i="4"/>
  <c r="G123" i="4"/>
  <c r="G117" i="4"/>
  <c r="G119" i="4"/>
  <c r="G121" i="4"/>
  <c r="J123" i="4"/>
  <c r="K122" i="4" s="1"/>
  <c r="L122" i="4" s="1"/>
  <c r="J124" i="5" l="1"/>
  <c r="K123" i="5" s="1"/>
  <c r="L123" i="5" s="1"/>
  <c r="K124" i="5"/>
  <c r="L124" i="5" s="1"/>
  <c r="J6" i="5"/>
  <c r="J7" i="5"/>
  <c r="K6" i="5" s="1"/>
  <c r="L6" i="5" s="1"/>
  <c r="J10" i="5"/>
  <c r="K9" i="5" s="1"/>
  <c r="L9" i="5" s="1"/>
  <c r="J9" i="5"/>
  <c r="K8" i="5" s="1"/>
  <c r="L8" i="5" s="1"/>
  <c r="J8" i="5"/>
  <c r="K7" i="5" s="1"/>
  <c r="L7" i="5" s="1"/>
  <c r="J12" i="5"/>
  <c r="K11" i="5" s="1"/>
  <c r="L11" i="5" s="1"/>
  <c r="J11" i="5"/>
  <c r="K10" i="5" s="1"/>
  <c r="L10" i="5" s="1"/>
  <c r="J16" i="5"/>
  <c r="K15" i="5" s="1"/>
  <c r="L15" i="5" s="1"/>
  <c r="J13" i="5"/>
  <c r="K12" i="5" s="1"/>
  <c r="L12" i="5" s="1"/>
  <c r="J14" i="5"/>
  <c r="K13" i="5" s="1"/>
  <c r="L13" i="5" s="1"/>
  <c r="J18" i="5"/>
  <c r="K17" i="5" s="1"/>
  <c r="L17" i="5" s="1"/>
  <c r="J19" i="5"/>
  <c r="K18" i="5" s="1"/>
  <c r="L18" i="5" s="1"/>
  <c r="J15" i="5"/>
  <c r="K14" i="5" s="1"/>
  <c r="L14" i="5" s="1"/>
  <c r="J17" i="5"/>
  <c r="K16" i="5" s="1"/>
  <c r="L16" i="5" s="1"/>
  <c r="J20" i="5"/>
  <c r="K19" i="5" s="1"/>
  <c r="L19" i="5" s="1"/>
  <c r="J21" i="5"/>
  <c r="K20" i="5" s="1"/>
  <c r="L20" i="5" s="1"/>
  <c r="J22" i="5"/>
  <c r="K21" i="5" s="1"/>
  <c r="L21" i="5" s="1"/>
  <c r="J23" i="5"/>
  <c r="K22" i="5" s="1"/>
  <c r="L22" i="5" s="1"/>
  <c r="J25" i="5"/>
  <c r="K24" i="5" s="1"/>
  <c r="L24" i="5" s="1"/>
  <c r="J24" i="5"/>
  <c r="K23" i="5" s="1"/>
  <c r="L23" i="5" s="1"/>
  <c r="J27" i="5"/>
  <c r="K26" i="5" s="1"/>
  <c r="L26" i="5" s="1"/>
  <c r="J29" i="5"/>
  <c r="K28" i="5" s="1"/>
  <c r="L28" i="5" s="1"/>
  <c r="J28" i="5"/>
  <c r="K27" i="5" s="1"/>
  <c r="L27" i="5" s="1"/>
  <c r="J26" i="5"/>
  <c r="K25" i="5" s="1"/>
  <c r="L25" i="5" s="1"/>
  <c r="J30" i="5"/>
  <c r="K29" i="5" s="1"/>
  <c r="L29" i="5" s="1"/>
  <c r="J31" i="5"/>
  <c r="K30" i="5" s="1"/>
  <c r="L30" i="5" s="1"/>
  <c r="J32" i="5"/>
  <c r="K31" i="5" s="1"/>
  <c r="L31" i="5" s="1"/>
  <c r="J33" i="5"/>
  <c r="K32" i="5" s="1"/>
  <c r="L32" i="5" s="1"/>
  <c r="J35" i="5"/>
  <c r="K34" i="5" s="1"/>
  <c r="L34" i="5" s="1"/>
  <c r="J34" i="5"/>
  <c r="K33" i="5" s="1"/>
  <c r="L33" i="5" s="1"/>
  <c r="J37" i="5"/>
  <c r="K36" i="5" s="1"/>
  <c r="L36" i="5" s="1"/>
  <c r="J39" i="5"/>
  <c r="K38" i="5" s="1"/>
  <c r="L38" i="5" s="1"/>
  <c r="J36" i="5"/>
  <c r="K35" i="5" s="1"/>
  <c r="L35" i="5" s="1"/>
  <c r="J38" i="5"/>
  <c r="K37" i="5" s="1"/>
  <c r="L37" i="5" s="1"/>
  <c r="J40" i="5"/>
  <c r="K39" i="5" s="1"/>
  <c r="L39" i="5" s="1"/>
  <c r="J41" i="5"/>
  <c r="K40" i="5" s="1"/>
  <c r="L40" i="5" s="1"/>
  <c r="J42" i="5"/>
  <c r="K41" i="5" s="1"/>
  <c r="L41" i="5" s="1"/>
  <c r="J43" i="5"/>
  <c r="K42" i="5" s="1"/>
  <c r="L42" i="5" s="1"/>
  <c r="J44" i="5"/>
  <c r="K43" i="5" s="1"/>
  <c r="L43" i="5" s="1"/>
  <c r="J45" i="5"/>
  <c r="K44" i="5" s="1"/>
  <c r="L44" i="5" s="1"/>
  <c r="J47" i="5"/>
  <c r="K46" i="5" s="1"/>
  <c r="L46" i="5" s="1"/>
  <c r="J46" i="5"/>
  <c r="K45" i="5" s="1"/>
  <c r="L45" i="5" s="1"/>
  <c r="J49" i="5"/>
  <c r="K48" i="5" s="1"/>
  <c r="L48" i="5" s="1"/>
  <c r="J50" i="5"/>
  <c r="K49" i="5" s="1"/>
  <c r="L49" i="5" s="1"/>
  <c r="J48" i="5"/>
  <c r="K47" i="5" s="1"/>
  <c r="L47" i="5" s="1"/>
  <c r="J51" i="5"/>
  <c r="K50" i="5" s="1"/>
  <c r="L50" i="5" s="1"/>
  <c r="J52" i="5"/>
  <c r="K51" i="5" s="1"/>
  <c r="L51" i="5" s="1"/>
  <c r="J55" i="5"/>
  <c r="K54" i="5" s="1"/>
  <c r="L54" i="5" s="1"/>
  <c r="J53" i="5"/>
  <c r="K52" i="5" s="1"/>
  <c r="L52" i="5" s="1"/>
  <c r="J54" i="5"/>
  <c r="K53" i="5" s="1"/>
  <c r="L53" i="5" s="1"/>
  <c r="J56" i="5"/>
  <c r="K55" i="5" s="1"/>
  <c r="L55" i="5" s="1"/>
  <c r="J57" i="5"/>
  <c r="K56" i="5" s="1"/>
  <c r="L56" i="5" s="1"/>
  <c r="J59" i="5"/>
  <c r="K58" i="5" s="1"/>
  <c r="L58" i="5" s="1"/>
  <c r="J58" i="5"/>
  <c r="K57" i="5" s="1"/>
  <c r="L57" i="5" s="1"/>
  <c r="J61" i="5"/>
  <c r="K60" i="5" s="1"/>
  <c r="L60" i="5" s="1"/>
  <c r="J62" i="5"/>
  <c r="K61" i="5" s="1"/>
  <c r="L61" i="5" s="1"/>
  <c r="J60" i="5"/>
  <c r="K59" i="5" s="1"/>
  <c r="L59" i="5" s="1"/>
  <c r="J63" i="5"/>
  <c r="K62" i="5" s="1"/>
  <c r="L62" i="5" s="1"/>
  <c r="J64" i="5"/>
  <c r="K63" i="5" s="1"/>
  <c r="L63" i="5" s="1"/>
  <c r="J65" i="5"/>
  <c r="K64" i="5" s="1"/>
  <c r="L64" i="5" s="1"/>
  <c r="J66" i="5"/>
  <c r="K65" i="5" s="1"/>
  <c r="L65" i="5" s="1"/>
  <c r="J69" i="5"/>
  <c r="K68" i="5" s="1"/>
  <c r="L68" i="5" s="1"/>
  <c r="J68" i="5"/>
  <c r="K67" i="5" s="1"/>
  <c r="L67" i="5" s="1"/>
  <c r="J67" i="5"/>
  <c r="K66" i="5" s="1"/>
  <c r="L66" i="5" s="1"/>
  <c r="J71" i="5"/>
  <c r="K70" i="5" s="1"/>
  <c r="L70" i="5" s="1"/>
  <c r="J70" i="5"/>
  <c r="K69" i="5" s="1"/>
  <c r="L69" i="5" s="1"/>
  <c r="J72" i="5"/>
  <c r="K71" i="5" s="1"/>
  <c r="L71" i="5" s="1"/>
  <c r="J73" i="5"/>
  <c r="K72" i="5" s="1"/>
  <c r="L72" i="5" s="1"/>
  <c r="J74" i="5"/>
  <c r="K73" i="5" s="1"/>
  <c r="L73" i="5" s="1"/>
  <c r="J75" i="5"/>
  <c r="K74" i="5" s="1"/>
  <c r="L74" i="5" s="1"/>
  <c r="J76" i="5"/>
  <c r="K75" i="5" s="1"/>
  <c r="L75" i="5" s="1"/>
  <c r="J78" i="5"/>
  <c r="K77" i="5" s="1"/>
  <c r="L77" i="5" s="1"/>
  <c r="J77" i="5"/>
  <c r="K76" i="5" s="1"/>
  <c r="L76" i="5" s="1"/>
  <c r="J79" i="5"/>
  <c r="K78" i="5" s="1"/>
  <c r="L78" i="5" s="1"/>
  <c r="J82" i="5"/>
  <c r="K81" i="5" s="1"/>
  <c r="L81" i="5" s="1"/>
  <c r="J80" i="5"/>
  <c r="K79" i="5" s="1"/>
  <c r="L79" i="5" s="1"/>
  <c r="J81" i="5"/>
  <c r="K80" i="5" s="1"/>
  <c r="L80" i="5" s="1"/>
  <c r="J83" i="5"/>
  <c r="K82" i="5" s="1"/>
  <c r="L82" i="5" s="1"/>
  <c r="J86" i="5"/>
  <c r="K85" i="5" s="1"/>
  <c r="L85" i="5" s="1"/>
  <c r="J84" i="5"/>
  <c r="K83" i="5" s="1"/>
  <c r="L83" i="5" s="1"/>
  <c r="J88" i="5"/>
  <c r="K87" i="5" s="1"/>
  <c r="L87" i="5" s="1"/>
  <c r="J87" i="5"/>
  <c r="K86" i="5" s="1"/>
  <c r="L86" i="5" s="1"/>
  <c r="J85" i="5"/>
  <c r="K84" i="5" s="1"/>
  <c r="L84" i="5" s="1"/>
  <c r="J92" i="5"/>
  <c r="K91" i="5" s="1"/>
  <c r="L91" i="5" s="1"/>
  <c r="J90" i="5"/>
  <c r="K89" i="5" s="1"/>
  <c r="L89" i="5" s="1"/>
  <c r="J89" i="5"/>
  <c r="K88" i="5" s="1"/>
  <c r="L88" i="5" s="1"/>
  <c r="J93" i="5"/>
  <c r="K92" i="5" s="1"/>
  <c r="L92" i="5" s="1"/>
  <c r="J91" i="5"/>
  <c r="K90" i="5" s="1"/>
  <c r="L90" i="5" s="1"/>
  <c r="J94" i="5"/>
  <c r="K93" i="5" s="1"/>
  <c r="L93" i="5" s="1"/>
  <c r="J97" i="5"/>
  <c r="K96" i="5" s="1"/>
  <c r="L96" i="5" s="1"/>
  <c r="J95" i="5"/>
  <c r="K94" i="5" s="1"/>
  <c r="L94" i="5" s="1"/>
  <c r="J96" i="5"/>
  <c r="K95" i="5" s="1"/>
  <c r="L95" i="5" s="1"/>
  <c r="J100" i="5"/>
  <c r="K99" i="5" s="1"/>
  <c r="L99" i="5" s="1"/>
  <c r="J99" i="5"/>
  <c r="K98" i="5" s="1"/>
  <c r="L98" i="5" s="1"/>
  <c r="J98" i="5"/>
  <c r="K97" i="5" s="1"/>
  <c r="L97" i="5" s="1"/>
  <c r="J102" i="5"/>
  <c r="K101" i="5" s="1"/>
  <c r="L101" i="5" s="1"/>
  <c r="J101" i="5"/>
  <c r="K100" i="5" s="1"/>
  <c r="L100" i="5" s="1"/>
  <c r="J105" i="5"/>
  <c r="K104" i="5" s="1"/>
  <c r="L104" i="5" s="1"/>
  <c r="J104" i="5"/>
  <c r="K103" i="5" s="1"/>
  <c r="L103" i="5" s="1"/>
  <c r="J103" i="5"/>
  <c r="K102" i="5" s="1"/>
  <c r="L102" i="5" s="1"/>
  <c r="J106" i="5"/>
  <c r="K105" i="5" s="1"/>
  <c r="L105" i="5" s="1"/>
  <c r="J109" i="5"/>
  <c r="K108" i="5" s="1"/>
  <c r="L108" i="5" s="1"/>
  <c r="J108" i="5"/>
  <c r="K107" i="5" s="1"/>
  <c r="L107" i="5" s="1"/>
  <c r="J110" i="5"/>
  <c r="K109" i="5" s="1"/>
  <c r="L109" i="5" s="1"/>
  <c r="J107" i="5"/>
  <c r="K106" i="5" s="1"/>
  <c r="L106" i="5" s="1"/>
  <c r="J111" i="5"/>
  <c r="K110" i="5" s="1"/>
  <c r="L110" i="5" s="1"/>
  <c r="J112" i="5"/>
  <c r="K111" i="5" s="1"/>
  <c r="L111" i="5" s="1"/>
  <c r="J113" i="5"/>
  <c r="K112" i="5" s="1"/>
  <c r="L112" i="5" s="1"/>
  <c r="J114" i="5"/>
  <c r="K113" i="5" s="1"/>
  <c r="L113" i="5" s="1"/>
  <c r="J115" i="5"/>
  <c r="K114" i="5" s="1"/>
  <c r="L114" i="5" s="1"/>
  <c r="J116" i="5"/>
  <c r="K115" i="5" s="1"/>
  <c r="L115" i="5" s="1"/>
  <c r="J118" i="5"/>
  <c r="K117" i="5" s="1"/>
  <c r="L117" i="5" s="1"/>
  <c r="J119" i="5"/>
  <c r="K118" i="5" s="1"/>
  <c r="L118" i="5" s="1"/>
  <c r="J117" i="5"/>
  <c r="K116" i="5" s="1"/>
  <c r="L116" i="5" s="1"/>
  <c r="J120" i="5"/>
  <c r="K119" i="5" s="1"/>
  <c r="L119" i="5" s="1"/>
  <c r="J124" i="4"/>
  <c r="K123" i="4" s="1"/>
  <c r="L123" i="4" s="1"/>
  <c r="K124" i="4"/>
  <c r="L124" i="4" s="1"/>
  <c r="J6" i="4"/>
  <c r="J7" i="4"/>
  <c r="K6" i="4" s="1"/>
  <c r="L6" i="4" s="1"/>
  <c r="J8" i="4"/>
  <c r="K7" i="4" s="1"/>
  <c r="L7" i="4" s="1"/>
  <c r="J9" i="4"/>
  <c r="K8" i="4" s="1"/>
  <c r="L8" i="4" s="1"/>
  <c r="J10" i="4"/>
  <c r="K9" i="4" s="1"/>
  <c r="L9" i="4" s="1"/>
  <c r="J12" i="4"/>
  <c r="K11" i="4" s="1"/>
  <c r="L11" i="4" s="1"/>
  <c r="J11" i="4"/>
  <c r="K10" i="4" s="1"/>
  <c r="L10" i="4" s="1"/>
  <c r="J13" i="4"/>
  <c r="K12" i="4" s="1"/>
  <c r="L12" i="4" s="1"/>
  <c r="J14" i="4"/>
  <c r="K13" i="4" s="1"/>
  <c r="L13" i="4" s="1"/>
  <c r="J15" i="4"/>
  <c r="K14" i="4" s="1"/>
  <c r="L14" i="4" s="1"/>
  <c r="J16" i="4"/>
  <c r="K15" i="4" s="1"/>
  <c r="L15" i="4" s="1"/>
  <c r="J17" i="4"/>
  <c r="K16" i="4" s="1"/>
  <c r="L16" i="4" s="1"/>
  <c r="J18" i="4"/>
  <c r="K17" i="4" s="1"/>
  <c r="L17" i="4" s="1"/>
  <c r="J20" i="4"/>
  <c r="K19" i="4" s="1"/>
  <c r="L19" i="4" s="1"/>
  <c r="J21" i="4"/>
  <c r="K20" i="4" s="1"/>
  <c r="L20" i="4" s="1"/>
  <c r="J19" i="4"/>
  <c r="K18" i="4" s="1"/>
  <c r="L18" i="4" s="1"/>
  <c r="J22" i="4"/>
  <c r="K21" i="4" s="1"/>
  <c r="L21" i="4" s="1"/>
  <c r="J24" i="4"/>
  <c r="K23" i="4" s="1"/>
  <c r="L23" i="4" s="1"/>
  <c r="J23" i="4"/>
  <c r="K22" i="4" s="1"/>
  <c r="L22" i="4" s="1"/>
  <c r="J26" i="4"/>
  <c r="K25" i="4" s="1"/>
  <c r="L25" i="4" s="1"/>
  <c r="J25" i="4"/>
  <c r="K24" i="4" s="1"/>
  <c r="L24" i="4" s="1"/>
  <c r="J27" i="4"/>
  <c r="K26" i="4" s="1"/>
  <c r="L26" i="4" s="1"/>
  <c r="J28" i="4"/>
  <c r="K27" i="4" s="1"/>
  <c r="L27" i="4" s="1"/>
  <c r="J29" i="4"/>
  <c r="K28" i="4" s="1"/>
  <c r="L28" i="4" s="1"/>
  <c r="J31" i="4"/>
  <c r="K30" i="4" s="1"/>
  <c r="L30" i="4" s="1"/>
  <c r="J30" i="4"/>
  <c r="K29" i="4" s="1"/>
  <c r="L29" i="4" s="1"/>
  <c r="J33" i="4"/>
  <c r="K32" i="4" s="1"/>
  <c r="L32" i="4" s="1"/>
  <c r="J32" i="4"/>
  <c r="K31" i="4" s="1"/>
  <c r="L31" i="4" s="1"/>
  <c r="J35" i="4"/>
  <c r="K34" i="4" s="1"/>
  <c r="L34" i="4" s="1"/>
  <c r="J34" i="4"/>
  <c r="K33" i="4" s="1"/>
  <c r="L33" i="4" s="1"/>
  <c r="J36" i="4"/>
  <c r="K35" i="4" s="1"/>
  <c r="L35" i="4" s="1"/>
  <c r="J37" i="4"/>
  <c r="K36" i="4" s="1"/>
  <c r="L36" i="4" s="1"/>
  <c r="J39" i="4"/>
  <c r="K38" i="4" s="1"/>
  <c r="L38" i="4" s="1"/>
  <c r="J38" i="4"/>
  <c r="K37" i="4" s="1"/>
  <c r="L37" i="4" s="1"/>
  <c r="J40" i="4"/>
  <c r="K39" i="4" s="1"/>
  <c r="L39" i="4" s="1"/>
  <c r="J42" i="4"/>
  <c r="K41" i="4" s="1"/>
  <c r="L41" i="4" s="1"/>
  <c r="J44" i="4"/>
  <c r="K43" i="4" s="1"/>
  <c r="L43" i="4" s="1"/>
  <c r="J43" i="4"/>
  <c r="K42" i="4" s="1"/>
  <c r="L42" i="4" s="1"/>
  <c r="J41" i="4"/>
  <c r="K40" i="4" s="1"/>
  <c r="L40" i="4" s="1"/>
  <c r="J46" i="4"/>
  <c r="K45" i="4" s="1"/>
  <c r="L45" i="4" s="1"/>
  <c r="J45" i="4"/>
  <c r="K44" i="4" s="1"/>
  <c r="L44" i="4" s="1"/>
  <c r="J47" i="4"/>
  <c r="K46" i="4" s="1"/>
  <c r="L46" i="4" s="1"/>
  <c r="J48" i="4"/>
  <c r="K47" i="4" s="1"/>
  <c r="L47" i="4" s="1"/>
  <c r="J51" i="4"/>
  <c r="K50" i="4" s="1"/>
  <c r="L50" i="4" s="1"/>
  <c r="J50" i="4"/>
  <c r="K49" i="4" s="1"/>
  <c r="L49" i="4" s="1"/>
  <c r="J49" i="4"/>
  <c r="K48" i="4" s="1"/>
  <c r="L48" i="4" s="1"/>
  <c r="J54" i="4"/>
  <c r="K53" i="4" s="1"/>
  <c r="L53" i="4" s="1"/>
  <c r="J52" i="4"/>
  <c r="K51" i="4" s="1"/>
  <c r="L51" i="4" s="1"/>
  <c r="J55" i="4"/>
  <c r="K54" i="4" s="1"/>
  <c r="L54" i="4" s="1"/>
  <c r="J53" i="4"/>
  <c r="K52" i="4" s="1"/>
  <c r="L52" i="4" s="1"/>
  <c r="J59" i="4"/>
  <c r="K58" i="4" s="1"/>
  <c r="L58" i="4" s="1"/>
  <c r="J57" i="4"/>
  <c r="K56" i="4" s="1"/>
  <c r="L56" i="4" s="1"/>
  <c r="J56" i="4"/>
  <c r="K55" i="4" s="1"/>
  <c r="L55" i="4" s="1"/>
  <c r="J58" i="4"/>
  <c r="K57" i="4" s="1"/>
  <c r="L57" i="4" s="1"/>
  <c r="J60" i="4"/>
  <c r="K59" i="4" s="1"/>
  <c r="L59" i="4" s="1"/>
  <c r="J62" i="4"/>
  <c r="K61" i="4" s="1"/>
  <c r="L61" i="4" s="1"/>
  <c r="J61" i="4"/>
  <c r="K60" i="4" s="1"/>
  <c r="L60" i="4" s="1"/>
  <c r="J64" i="4"/>
  <c r="K63" i="4" s="1"/>
  <c r="L63" i="4" s="1"/>
  <c r="J63" i="4"/>
  <c r="K62" i="4" s="1"/>
  <c r="L62" i="4" s="1"/>
  <c r="J65" i="4"/>
  <c r="K64" i="4" s="1"/>
  <c r="L64" i="4" s="1"/>
  <c r="J66" i="4"/>
  <c r="K65" i="4" s="1"/>
  <c r="L65" i="4" s="1"/>
  <c r="J68" i="4"/>
  <c r="K67" i="4" s="1"/>
  <c r="L67" i="4" s="1"/>
  <c r="J67" i="4"/>
  <c r="K66" i="4" s="1"/>
  <c r="L66" i="4" s="1"/>
  <c r="J69" i="4"/>
  <c r="K68" i="4" s="1"/>
  <c r="L68" i="4" s="1"/>
  <c r="J70" i="4"/>
  <c r="K69" i="4" s="1"/>
  <c r="L69" i="4" s="1"/>
  <c r="J72" i="4"/>
  <c r="K71" i="4" s="1"/>
  <c r="L71" i="4" s="1"/>
  <c r="J73" i="4"/>
  <c r="K72" i="4" s="1"/>
  <c r="L72" i="4" s="1"/>
  <c r="J71" i="4"/>
  <c r="K70" i="4" s="1"/>
  <c r="L70" i="4" s="1"/>
  <c r="J75" i="4"/>
  <c r="K74" i="4" s="1"/>
  <c r="L74" i="4" s="1"/>
  <c r="J74" i="4"/>
  <c r="K73" i="4" s="1"/>
  <c r="L73" i="4" s="1"/>
  <c r="J77" i="4"/>
  <c r="K76" i="4" s="1"/>
  <c r="L76" i="4" s="1"/>
  <c r="J80" i="4"/>
  <c r="K79" i="4" s="1"/>
  <c r="L79" i="4" s="1"/>
  <c r="J76" i="4"/>
  <c r="K75" i="4" s="1"/>
  <c r="L75" i="4" s="1"/>
  <c r="J78" i="4"/>
  <c r="K77" i="4" s="1"/>
  <c r="L77" i="4" s="1"/>
  <c r="J79" i="4"/>
  <c r="K78" i="4" s="1"/>
  <c r="L78" i="4" s="1"/>
  <c r="J83" i="4"/>
  <c r="K82" i="4" s="1"/>
  <c r="L82" i="4" s="1"/>
  <c r="J81" i="4"/>
  <c r="K80" i="4" s="1"/>
  <c r="L80" i="4" s="1"/>
  <c r="J82" i="4"/>
  <c r="K81" i="4" s="1"/>
  <c r="L81" i="4" s="1"/>
  <c r="J84" i="4"/>
  <c r="K83" i="4" s="1"/>
  <c r="L83" i="4" s="1"/>
  <c r="J87" i="4"/>
  <c r="K86" i="4" s="1"/>
  <c r="L86" i="4" s="1"/>
  <c r="J86" i="4"/>
  <c r="K85" i="4" s="1"/>
  <c r="L85" i="4" s="1"/>
  <c r="J85" i="4"/>
  <c r="K84" i="4" s="1"/>
  <c r="L84" i="4" s="1"/>
  <c r="J88" i="4"/>
  <c r="K87" i="4" s="1"/>
  <c r="L87" i="4" s="1"/>
  <c r="J90" i="4"/>
  <c r="K89" i="4" s="1"/>
  <c r="L89" i="4" s="1"/>
  <c r="J91" i="4"/>
  <c r="K90" i="4" s="1"/>
  <c r="L90" i="4" s="1"/>
  <c r="J89" i="4"/>
  <c r="K88" i="4" s="1"/>
  <c r="L88" i="4" s="1"/>
  <c r="J93" i="4"/>
  <c r="K92" i="4" s="1"/>
  <c r="L92" i="4" s="1"/>
  <c r="J92" i="4"/>
  <c r="K91" i="4" s="1"/>
  <c r="L91" i="4" s="1"/>
  <c r="J94" i="4"/>
  <c r="K93" i="4" s="1"/>
  <c r="L93" i="4" s="1"/>
  <c r="J95" i="4"/>
  <c r="K94" i="4" s="1"/>
  <c r="L94" i="4" s="1"/>
  <c r="J96" i="4"/>
  <c r="K95" i="4" s="1"/>
  <c r="L95" i="4" s="1"/>
  <c r="J97" i="4"/>
  <c r="K96" i="4" s="1"/>
  <c r="L96" i="4" s="1"/>
  <c r="J98" i="4"/>
  <c r="K97" i="4" s="1"/>
  <c r="L97" i="4" s="1"/>
  <c r="J99" i="4"/>
  <c r="K98" i="4" s="1"/>
  <c r="L98" i="4" s="1"/>
  <c r="J100" i="4"/>
  <c r="K99" i="4" s="1"/>
  <c r="L99" i="4" s="1"/>
  <c r="J103" i="4"/>
  <c r="K102" i="4" s="1"/>
  <c r="L102" i="4" s="1"/>
  <c r="J101" i="4"/>
  <c r="K100" i="4" s="1"/>
  <c r="L100" i="4" s="1"/>
  <c r="J102" i="4"/>
  <c r="K101" i="4" s="1"/>
  <c r="L101" i="4" s="1"/>
  <c r="J104" i="4"/>
  <c r="K103" i="4" s="1"/>
  <c r="L103" i="4" s="1"/>
  <c r="J106" i="4"/>
  <c r="K105" i="4" s="1"/>
  <c r="L105" i="4" s="1"/>
  <c r="J110" i="4"/>
  <c r="K109" i="4" s="1"/>
  <c r="L109" i="4" s="1"/>
  <c r="J108" i="4"/>
  <c r="K107" i="4" s="1"/>
  <c r="L107" i="4" s="1"/>
  <c r="J105" i="4"/>
  <c r="K104" i="4" s="1"/>
  <c r="L104" i="4" s="1"/>
  <c r="J109" i="4"/>
  <c r="K108" i="4" s="1"/>
  <c r="L108" i="4" s="1"/>
  <c r="J107" i="4"/>
  <c r="K106" i="4" s="1"/>
  <c r="L106" i="4" s="1"/>
  <c r="J111" i="4"/>
  <c r="K110" i="4" s="1"/>
  <c r="L110" i="4" s="1"/>
  <c r="J112" i="4"/>
  <c r="K111" i="4" s="1"/>
  <c r="L111" i="4" s="1"/>
  <c r="J114" i="4"/>
  <c r="K113" i="4" s="1"/>
  <c r="L113" i="4" s="1"/>
  <c r="J113" i="4"/>
  <c r="K112" i="4" s="1"/>
  <c r="L112" i="4" s="1"/>
  <c r="J115" i="4"/>
  <c r="K114" i="4" s="1"/>
  <c r="L114" i="4" s="1"/>
  <c r="J116" i="4"/>
  <c r="K115" i="4" s="1"/>
  <c r="L115" i="4" s="1"/>
  <c r="J118" i="4"/>
  <c r="K117" i="4" s="1"/>
  <c r="L117" i="4" s="1"/>
  <c r="J119" i="4"/>
  <c r="K118" i="4" s="1"/>
  <c r="L118" i="4" s="1"/>
  <c r="J122" i="4"/>
  <c r="K121" i="4" s="1"/>
  <c r="L121" i="4" s="1"/>
  <c r="J117" i="4"/>
  <c r="K116" i="4" s="1"/>
  <c r="L116" i="4" s="1"/>
  <c r="J120" i="4"/>
  <c r="K119" i="4" s="1"/>
  <c r="L119" i="4" s="1"/>
  <c r="J121" i="4"/>
  <c r="K120" i="4" s="1"/>
  <c r="L120" i="4" s="1"/>
  <c r="C7" i="2" l="1"/>
  <c r="C8" i="2" s="1"/>
  <c r="C9" i="2" s="1"/>
  <c r="C10" i="2" s="1"/>
  <c r="C11" i="2" s="1"/>
  <c r="C12" i="2" l="1"/>
  <c r="C13" i="2" s="1"/>
  <c r="C14" i="2" s="1"/>
  <c r="C15" i="2" s="1"/>
  <c r="C16" i="2" s="1"/>
  <c r="C17" i="2" s="1"/>
  <c r="C18" i="2" s="1"/>
  <c r="C19" i="2" s="1"/>
  <c r="C20" i="2" s="1"/>
  <c r="C21" i="2" s="1"/>
  <c r="C22" i="2" s="1"/>
  <c r="C23" i="2" s="1"/>
  <c r="C24" i="2" s="1"/>
  <c r="C25" i="2" s="1"/>
  <c r="C26" i="2" s="1"/>
  <c r="C27" i="2" s="1"/>
  <c r="C28" i="2" s="1"/>
  <c r="C29" i="2" s="1"/>
  <c r="C30" i="2" s="1"/>
  <c r="C31" i="2" s="1"/>
  <c r="C32" i="2" s="1"/>
  <c r="C33" i="2" s="1"/>
  <c r="C34" i="2" s="1"/>
  <c r="C35" i="2" s="1"/>
  <c r="C36" i="2" s="1"/>
  <c r="C37" i="2" s="1"/>
  <c r="C38" i="2" s="1"/>
  <c r="C39" i="2" s="1"/>
  <c r="C40" i="2" s="1"/>
  <c r="C41" i="2" s="1"/>
  <c r="C42" i="2" s="1"/>
  <c r="C43" i="2" s="1"/>
  <c r="C44" i="2" s="1"/>
  <c r="C45" i="2" s="1"/>
  <c r="C46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Rafael Porto</author>
  </authors>
  <commentList>
    <comment ref="C4" authorId="0" shapeId="0" xr:uid="{9F35BD0D-6474-468F-9FD9-2C5DB3DCE913}">
      <text>
        <r>
          <rPr>
            <sz val="11"/>
            <color indexed="81"/>
            <rFont val="Segoe UI"/>
            <family val="2"/>
          </rPr>
          <t xml:space="preserve">Artigo 30 - Sem prejuízo do disposto no artigo 28, o Participante poderá requerer o Benefício
de Aposentadoria antecipadamente, após completar 55 (cinquenta e cinco) anos de idade.
Parágrafo único - Na hipótese do “caput”, o FGB do Participante será constituído de 100%
(cem por cento) do saldo das Contas A, B, C e D, se houver; e 80% (oitenta por cento) do saldo
das Contas E e F, acrescido de 0,34% (trinta e quatro centésimos percentuais) para cada mês
completo que exceder os 55 (cinquenta e cinco) anos de idade do Participante.
</t>
        </r>
      </text>
    </comment>
    <comment ref="B5" authorId="0" shapeId="0" xr:uid="{81614B39-887B-4C70-B631-1CD602629D1C}">
      <text>
        <r>
          <rPr>
            <sz val="11"/>
            <color indexed="81"/>
            <rFont val="Segoe UI"/>
            <family val="2"/>
          </rPr>
          <t xml:space="preserve">Idade de Início de Benefício
</t>
        </r>
      </text>
    </comment>
  </commentList>
</comments>
</file>

<file path=xl/sharedStrings.xml><?xml version="1.0" encoding="utf-8"?>
<sst xmlns="http://schemas.openxmlformats.org/spreadsheetml/2006/main" count="90" uniqueCount="73">
  <si>
    <t>CAMPOS DIGITÁVEIS</t>
  </si>
  <si>
    <t>RESULTADOS DE SIMULAÇÕES</t>
  </si>
  <si>
    <t>PARÂMETROS DE ENTRADA</t>
  </si>
  <si>
    <t>M</t>
  </si>
  <si>
    <t>Sexo</t>
  </si>
  <si>
    <t>F</t>
  </si>
  <si>
    <t xml:space="preserve"> </t>
  </si>
  <si>
    <t>Anual</t>
  </si>
  <si>
    <t>Mensal</t>
  </si>
  <si>
    <t>%</t>
  </si>
  <si>
    <t>Art. 30, § Único</t>
  </si>
  <si>
    <t>Feminino</t>
  </si>
  <si>
    <t>Masculino</t>
  </si>
  <si>
    <t>IDADE DE APOSENTADORIA</t>
  </si>
  <si>
    <t>I.I.B.</t>
  </si>
  <si>
    <t>Saque %</t>
  </si>
  <si>
    <t>FATORES DE SIMULAÇÃO</t>
  </si>
  <si>
    <t>Taxa de Juros</t>
  </si>
  <si>
    <t>x</t>
  </si>
  <si>
    <t>BR-EMSsb – 2015 – M</t>
  </si>
  <si>
    <t>lx</t>
  </si>
  <si>
    <t>dx</t>
  </si>
  <si>
    <t>ex</t>
  </si>
  <si>
    <r>
      <t>V</t>
    </r>
    <r>
      <rPr>
        <b/>
        <vertAlign val="subscript"/>
        <sz val="8"/>
        <color rgb="FF463C6E"/>
        <rFont val="Trebuchet MS"/>
        <family val="2"/>
      </rPr>
      <t>x</t>
    </r>
  </si>
  <si>
    <r>
      <t>D</t>
    </r>
    <r>
      <rPr>
        <b/>
        <vertAlign val="subscript"/>
        <sz val="8"/>
        <color rgb="FF463C6E"/>
        <rFont val="Trebuchet MS"/>
        <family val="2"/>
      </rPr>
      <t>x</t>
    </r>
  </si>
  <si>
    <t>Nx</t>
  </si>
  <si>
    <t>ax</t>
  </si>
  <si>
    <t>ax(12)</t>
  </si>
  <si>
    <t>BR-EMSsb – 2015 – F</t>
  </si>
  <si>
    <t>% Renda</t>
  </si>
  <si>
    <t xml:space="preserve">Atualização do Simulador:  </t>
  </si>
  <si>
    <t>RESULTADOS</t>
  </si>
  <si>
    <t>FATOR DE CAPACIDADE</t>
  </si>
  <si>
    <t>FATORES E COMUTAÇÕES - MASCULINO</t>
  </si>
  <si>
    <t>FATORES E COMUTAÇÕES - FEMININO</t>
  </si>
  <si>
    <t>SIMULADOR DE DEDUÇÃO FISCAL</t>
  </si>
  <si>
    <t>TABELA PROGRESSIVA (BASE MENSAL)</t>
  </si>
  <si>
    <t>Base de cálculo mensal em R$</t>
  </si>
  <si>
    <t>Alíquota %</t>
  </si>
  <si>
    <t>Parcela a deduzir do imposto em R$</t>
  </si>
  <si>
    <t>–</t>
  </si>
  <si>
    <t>Limite de Dedução Fiscal</t>
  </si>
  <si>
    <t>TABELA PROGRESSIVA (BASE anual)</t>
  </si>
  <si>
    <t>Base de cálculo anual em R$</t>
  </si>
  <si>
    <t>Renda Tributável</t>
  </si>
  <si>
    <t>ECONOMIA COM IR DURANTE A FASE DE CONTRIBUIÇÃO</t>
  </si>
  <si>
    <t>Aporte Planejado</t>
  </si>
  <si>
    <r>
      <t xml:space="preserve">Contribuição estimada do Participante </t>
    </r>
    <r>
      <rPr>
        <sz val="8"/>
        <color theme="1"/>
        <rFont val="Calibri"/>
        <family val="2"/>
        <scheme val="minor"/>
      </rPr>
      <t>(ano)</t>
    </r>
  </si>
  <si>
    <r>
      <t xml:space="preserve">Valor da contribuição pessoal </t>
    </r>
    <r>
      <rPr>
        <sz val="8"/>
        <color theme="1"/>
        <rFont val="Calibri"/>
        <family val="2"/>
        <scheme val="minor"/>
      </rPr>
      <t>(mês)</t>
    </r>
  </si>
  <si>
    <t>TABELA DE IMPOSTO DE RENDA</t>
  </si>
  <si>
    <t>Renda bruta mensal</t>
  </si>
  <si>
    <t>Renda bruta anual</t>
  </si>
  <si>
    <t xml:space="preserve">ALÍQUOTA IR </t>
  </si>
  <si>
    <t>SEM CONTRIBUIÇÕES</t>
  </si>
  <si>
    <t>COM CONTRIBUIÇÕES</t>
  </si>
  <si>
    <t>DEDUÇÕES - IR</t>
  </si>
  <si>
    <t xml:space="preserve">IMPOSTO DE RENDA </t>
  </si>
  <si>
    <t>ECONOMIA ANUAL COM IR</t>
  </si>
  <si>
    <t>Idade atual</t>
  </si>
  <si>
    <t>Idade de aposentadoria</t>
  </si>
  <si>
    <t>APORTE ADICIONAL SUGERIDO*</t>
  </si>
  <si>
    <t>* Aporte adicional sugerido para usufruir da máxima dedução fiscal.</t>
  </si>
  <si>
    <t>Prazo Certo P1</t>
  </si>
  <si>
    <t>Prazo Certo P2</t>
  </si>
  <si>
    <t>NP</t>
  </si>
  <si>
    <t>% Renda PII</t>
  </si>
  <si>
    <t>* Considera como aporte anual para apuração da economia durante a fase de contribuição.</t>
  </si>
  <si>
    <t>Recálculo:</t>
  </si>
  <si>
    <t>Até 2.112,00</t>
  </si>
  <si>
    <t>De R$ 2.112,01 até R$ 2.826,65</t>
  </si>
  <si>
    <t>De R$ 2.826,66 até R$ 3.751,05</t>
  </si>
  <si>
    <t>De R$ 3.751,06 até R$ 4.664,68</t>
  </si>
  <si>
    <t>Acima de R$ 4.664,68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</si>
</sst>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R$&quot;\ #,##0.00;[Red]\-&quot;R$&quot;\ #,##0.00"/>
    <numFmt numFmtId="43" formatCode="_-* #,##0.00_-;\-* #,##0.00_-;_-* &quot;-&quot;??_-;_-@_-"/>
    <numFmt numFmtId="168" formatCode="_(* #,##0.0000_);_(* \(#,##0.0000\);_(* &quot;-&quot;??_);_(@_)"/>
    <numFmt numFmtId="169" formatCode="0.000000"/>
    <numFmt numFmtId="170" formatCode="0.0000"/>
    <numFmt numFmtId="171" formatCode="&quot;R$&quot;#,##0.00;[Red]\-&quot;R$&quot;#,##0.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5"/>
      <color theme="0"/>
      <name val="Calibri"/>
      <family val="2"/>
      <scheme val="minor"/>
    </font>
    <font>
      <sz val="8"/>
      <color theme="0" tint="-0.34998626667073579"/>
      <name val="Calibri"/>
      <family val="2"/>
      <scheme val="minor"/>
    </font>
    <font>
      <sz val="9"/>
      <color theme="0" tint="-0.34998626667073579"/>
      <name val="Calibri"/>
      <family val="2"/>
      <scheme val="minor"/>
    </font>
    <font>
      <sz val="11"/>
      <color indexed="81"/>
      <name val="Segoe UI"/>
      <family val="2"/>
    </font>
    <font>
      <sz val="10"/>
      <name val="Trebuchet MS"/>
      <family val="2"/>
    </font>
    <font>
      <b/>
      <sz val="10"/>
      <color rgb="FF463C6E"/>
      <name val="Trebuchet MS"/>
      <family val="2"/>
    </font>
    <font>
      <sz val="8"/>
      <name val="Trebuchet MS"/>
      <family val="2"/>
    </font>
    <font>
      <b/>
      <sz val="8"/>
      <color rgb="FF463C6E"/>
      <name val="Trebuchet MS"/>
      <family val="2"/>
    </font>
    <font>
      <b/>
      <vertAlign val="subscript"/>
      <sz val="8"/>
      <color rgb="FF463C6E"/>
      <name val="Trebuchet MS"/>
      <family val="2"/>
    </font>
    <font>
      <b/>
      <sz val="10"/>
      <name val="Trebuchet MS"/>
      <family val="2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0" tint="-0.249977111117893"/>
      <name val="Calibri"/>
      <family val="2"/>
      <scheme val="minor"/>
    </font>
    <font>
      <sz val="11"/>
      <color rgb="FFC00000"/>
      <name val="Calibri"/>
      <family val="2"/>
      <scheme val="minor"/>
    </font>
    <font>
      <sz val="8"/>
      <color theme="0" tint="-0.249977111117893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463C6E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34998626667073579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7">
    <xf numFmtId="0" fontId="0" fillId="0" borderId="0" xfId="0"/>
    <xf numFmtId="0" fontId="0" fillId="0" borderId="1" xfId="0" applyBorder="1"/>
    <xf numFmtId="0" fontId="2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10" fontId="1" fillId="0" borderId="1" xfId="2" applyNumberFormat="1" applyFont="1" applyBorder="1"/>
    <xf numFmtId="10" fontId="1" fillId="5" borderId="1" xfId="2" applyNumberFormat="1" applyFont="1" applyFill="1" applyBorder="1"/>
    <xf numFmtId="9" fontId="0" fillId="0" borderId="1" xfId="0" applyNumberFormat="1" applyBorder="1"/>
    <xf numFmtId="10" fontId="0" fillId="0" borderId="1" xfId="0" applyNumberFormat="1" applyBorder="1"/>
    <xf numFmtId="0" fontId="4" fillId="2" borderId="1" xfId="0" applyFont="1" applyFill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3" borderId="0" xfId="0" applyFill="1" applyAlignment="1">
      <alignment vertical="center"/>
    </xf>
    <xf numFmtId="0" fontId="7" fillId="0" borderId="0" xfId="0" applyFont="1" applyAlignment="1">
      <alignment horizontal="right" vertical="center"/>
    </xf>
    <xf numFmtId="14" fontId="17" fillId="0" borderId="0" xfId="0" applyNumberFormat="1" applyFont="1" applyAlignment="1">
      <alignment horizontal="left" vertical="center"/>
    </xf>
    <xf numFmtId="0" fontId="0" fillId="8" borderId="0" xfId="0" applyFill="1" applyAlignment="1">
      <alignment vertical="center"/>
    </xf>
    <xf numFmtId="0" fontId="18" fillId="0" borderId="0" xfId="0" applyFont="1" applyAlignment="1">
      <alignment horizontal="center" vertical="center"/>
    </xf>
    <xf numFmtId="0" fontId="6" fillId="0" borderId="0" xfId="0" applyFont="1" applyAlignment="1">
      <alignment vertical="top"/>
    </xf>
    <xf numFmtId="0" fontId="3" fillId="8" borderId="0" xfId="0" applyFont="1" applyFill="1"/>
    <xf numFmtId="171" fontId="0" fillId="8" borderId="0" xfId="0" applyNumberFormat="1" applyFill="1" applyAlignment="1">
      <alignment horizontal="center"/>
    </xf>
    <xf numFmtId="0" fontId="3" fillId="0" borderId="0" xfId="0" applyFont="1"/>
    <xf numFmtId="10" fontId="0" fillId="8" borderId="0" xfId="0" applyNumberFormat="1" applyFill="1" applyAlignment="1">
      <alignment horizontal="center"/>
    </xf>
    <xf numFmtId="0" fontId="3" fillId="4" borderId="0" xfId="0" applyFont="1" applyFill="1"/>
    <xf numFmtId="171" fontId="0" fillId="8" borderId="0" xfId="0" applyNumberFormat="1" applyFill="1"/>
    <xf numFmtId="9" fontId="0" fillId="8" borderId="0" xfId="0" applyNumberForma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3" fillId="0" borderId="2" xfId="0" applyFont="1" applyBorder="1"/>
    <xf numFmtId="10" fontId="0" fillId="8" borderId="2" xfId="2" applyNumberFormat="1" applyFont="1" applyFill="1" applyBorder="1" applyAlignment="1" applyProtection="1">
      <alignment horizontal="center"/>
    </xf>
    <xf numFmtId="171" fontId="0" fillId="8" borderId="2" xfId="0" applyNumberFormat="1" applyFill="1" applyBorder="1" applyAlignment="1">
      <alignment horizontal="center"/>
    </xf>
    <xf numFmtId="0" fontId="2" fillId="2" borderId="2" xfId="0" applyFont="1" applyFill="1" applyBorder="1"/>
    <xf numFmtId="171" fontId="2" fillId="2" borderId="2" xfId="0" applyNumberFormat="1" applyFont="1" applyFill="1" applyBorder="1" applyAlignment="1">
      <alignment horizontal="center"/>
    </xf>
    <xf numFmtId="171" fontId="3" fillId="8" borderId="2" xfId="0" applyNumberFormat="1" applyFont="1" applyFill="1" applyBorder="1"/>
    <xf numFmtId="0" fontId="0" fillId="3" borderId="2" xfId="0" applyFill="1" applyBorder="1" applyAlignment="1" applyProtection="1">
      <alignment horizontal="center"/>
      <protection locked="0"/>
    </xf>
    <xf numFmtId="171" fontId="0" fillId="3" borderId="2" xfId="0" applyNumberFormat="1" applyFill="1" applyBorder="1" applyProtection="1">
      <protection locked="0"/>
    </xf>
    <xf numFmtId="0" fontId="9" fillId="6" borderId="0" xfId="0" applyFont="1" applyFill="1"/>
    <xf numFmtId="0" fontId="10" fillId="7" borderId="2" xfId="0" applyFont="1" applyFill="1" applyBorder="1" applyAlignment="1">
      <alignment vertical="center"/>
    </xf>
    <xf numFmtId="10" fontId="10" fillId="7" borderId="2" xfId="0" applyNumberFormat="1" applyFont="1" applyFill="1" applyBorder="1" applyAlignment="1">
      <alignment horizontal="center" vertical="center"/>
    </xf>
    <xf numFmtId="0" fontId="9" fillId="6" borderId="0" xfId="0" applyFont="1" applyFill="1" applyAlignment="1">
      <alignment horizontal="center"/>
    </xf>
    <xf numFmtId="0" fontId="9" fillId="6" borderId="0" xfId="0" applyFont="1" applyFill="1" applyAlignment="1">
      <alignment vertical="center"/>
    </xf>
    <xf numFmtId="0" fontId="10" fillId="10" borderId="6" xfId="0" applyFont="1" applyFill="1" applyBorder="1" applyAlignment="1">
      <alignment vertical="center"/>
    </xf>
    <xf numFmtId="0" fontId="10" fillId="10" borderId="0" xfId="0" applyFont="1" applyFill="1" applyAlignment="1">
      <alignment vertical="center"/>
    </xf>
    <xf numFmtId="0" fontId="11" fillId="6" borderId="0" xfId="0" applyFont="1" applyFill="1" applyAlignment="1">
      <alignment vertical="center"/>
    </xf>
    <xf numFmtId="0" fontId="12" fillId="7" borderId="2" xfId="0" applyFont="1" applyFill="1" applyBorder="1" applyAlignment="1">
      <alignment horizontal="center" vertical="center"/>
    </xf>
    <xf numFmtId="168" fontId="12" fillId="7" borderId="2" xfId="1" applyNumberFormat="1" applyFont="1" applyFill="1" applyBorder="1" applyAlignment="1" applyProtection="1">
      <alignment horizontal="center" vertical="center"/>
    </xf>
    <xf numFmtId="0" fontId="14" fillId="0" borderId="2" xfId="0" applyFont="1" applyBorder="1" applyAlignment="1">
      <alignment horizontal="center"/>
    </xf>
    <xf numFmtId="169" fontId="9" fillId="7" borderId="2" xfId="0" applyNumberFormat="1" applyFont="1" applyFill="1" applyBorder="1" applyAlignment="1">
      <alignment horizontal="center"/>
    </xf>
    <xf numFmtId="170" fontId="9" fillId="0" borderId="2" xfId="0" applyNumberFormat="1" applyFont="1" applyBorder="1" applyAlignment="1">
      <alignment horizontal="center"/>
    </xf>
    <xf numFmtId="8" fontId="9" fillId="0" borderId="2" xfId="0" applyNumberFormat="1" applyFont="1" applyBorder="1" applyAlignment="1">
      <alignment horizontal="center"/>
    </xf>
    <xf numFmtId="168" fontId="9" fillId="8" borderId="2" xfId="1" applyNumberFormat="1" applyFont="1" applyFill="1" applyBorder="1" applyAlignment="1" applyProtection="1">
      <alignment horizontal="center"/>
    </xf>
    <xf numFmtId="0" fontId="10" fillId="9" borderId="3" xfId="0" applyFont="1" applyFill="1" applyBorder="1" applyAlignment="1">
      <alignment vertical="center"/>
    </xf>
    <xf numFmtId="0" fontId="10" fillId="9" borderId="4" xfId="0" applyFont="1" applyFill="1" applyBorder="1" applyAlignment="1">
      <alignment vertical="center"/>
    </xf>
    <xf numFmtId="0" fontId="10" fillId="9" borderId="5" xfId="0" applyFont="1" applyFill="1" applyBorder="1" applyAlignment="1">
      <alignment vertical="center"/>
    </xf>
    <xf numFmtId="0" fontId="19" fillId="0" borderId="0" xfId="0" applyFont="1"/>
    <xf numFmtId="0" fontId="10" fillId="7" borderId="2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</cellXfs>
  <cellStyles count="3"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colors>
    <mruColors>
      <color rgb="FF463C6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152400</xdr:colOff>
      <xdr:row>4</xdr:row>
      <xdr:rowOff>142875</xdr:rowOff>
    </xdr:from>
    <xdr:to>
      <xdr:col>5</xdr:col>
      <xdr:colOff>1514476</xdr:colOff>
      <xdr:row>7</xdr:row>
      <xdr:rowOff>140732</xdr:rowOff>
    </xdr:to>
    <xdr:pic>
      <xdr:nvPicPr>
        <xdr:cNvPr id="2" name="Imagem 6">
          <a:extLst>
            <a:ext uri="{FF2B5EF4-FFF2-40B4-BE49-F238E27FC236}">
              <a16:creationId xmlns:a16="http://schemas.microsoft.com/office/drawing/2014/main" id="{3736CE66-AB56-4BE1-9E67-D2BC515DA6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20425" y="819150"/>
          <a:ext cx="1362076" cy="5788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ADD13B-9C96-469E-B52B-4CC9477B4369}">
  <sheetPr>
    <tabColor theme="7" tint="0.59999389629810485"/>
  </sheetPr>
  <dimension ref="B2:L125"/>
  <sheetViews>
    <sheetView workbookViewId="0">
      <selection activeCell="L9" sqref="L9:L10"/>
    </sheetView>
  </sheetViews>
  <sheetFormatPr defaultColWidth="2" defaultRowHeight="15" x14ac:dyDescent="0.3"/>
  <cols>
    <col min="1" max="1" width="2" style="34"/>
    <col min="2" max="2" width="2.42578125" style="34" customWidth="1"/>
    <col min="3" max="3" width="16.5703125" style="34" customWidth="1"/>
    <col min="4" max="12" width="16.5703125" style="37" customWidth="1"/>
    <col min="13" max="230" width="9.140625" style="34" customWidth="1"/>
    <col min="231" max="257" width="2" style="34"/>
    <col min="258" max="258" width="2.42578125" style="34" customWidth="1"/>
    <col min="259" max="259" width="12.42578125" style="34" customWidth="1"/>
    <col min="260" max="260" width="9.140625" style="34" customWidth="1"/>
    <col min="261" max="261" width="9.7109375" style="34" customWidth="1"/>
    <col min="262" max="262" width="8.140625" style="34" customWidth="1"/>
    <col min="263" max="263" width="9.140625" style="34" customWidth="1"/>
    <col min="264" max="264" width="11.140625" style="34" customWidth="1"/>
    <col min="265" max="265" width="4" style="34" customWidth="1"/>
    <col min="266" max="266" width="18.7109375" style="34" customWidth="1"/>
    <col min="267" max="486" width="9.140625" style="34" customWidth="1"/>
    <col min="487" max="513" width="2" style="34"/>
    <col min="514" max="514" width="2.42578125" style="34" customWidth="1"/>
    <col min="515" max="515" width="12.42578125" style="34" customWidth="1"/>
    <col min="516" max="516" width="9.140625" style="34" customWidth="1"/>
    <col min="517" max="517" width="9.7109375" style="34" customWidth="1"/>
    <col min="518" max="518" width="8.140625" style="34" customWidth="1"/>
    <col min="519" max="519" width="9.140625" style="34" customWidth="1"/>
    <col min="520" max="520" width="11.140625" style="34" customWidth="1"/>
    <col min="521" max="521" width="4" style="34" customWidth="1"/>
    <col min="522" max="522" width="18.7109375" style="34" customWidth="1"/>
    <col min="523" max="742" width="9.140625" style="34" customWidth="1"/>
    <col min="743" max="769" width="2" style="34"/>
    <col min="770" max="770" width="2.42578125" style="34" customWidth="1"/>
    <col min="771" max="771" width="12.42578125" style="34" customWidth="1"/>
    <col min="772" max="772" width="9.140625" style="34" customWidth="1"/>
    <col min="773" max="773" width="9.7109375" style="34" customWidth="1"/>
    <col min="774" max="774" width="8.140625" style="34" customWidth="1"/>
    <col min="775" max="775" width="9.140625" style="34" customWidth="1"/>
    <col min="776" max="776" width="11.140625" style="34" customWidth="1"/>
    <col min="777" max="777" width="4" style="34" customWidth="1"/>
    <col min="778" max="778" width="18.7109375" style="34" customWidth="1"/>
    <col min="779" max="998" width="9.140625" style="34" customWidth="1"/>
    <col min="999" max="1025" width="2" style="34"/>
    <col min="1026" max="1026" width="2.42578125" style="34" customWidth="1"/>
    <col min="1027" max="1027" width="12.42578125" style="34" customWidth="1"/>
    <col min="1028" max="1028" width="9.140625" style="34" customWidth="1"/>
    <col min="1029" max="1029" width="9.7109375" style="34" customWidth="1"/>
    <col min="1030" max="1030" width="8.140625" style="34" customWidth="1"/>
    <col min="1031" max="1031" width="9.140625" style="34" customWidth="1"/>
    <col min="1032" max="1032" width="11.140625" style="34" customWidth="1"/>
    <col min="1033" max="1033" width="4" style="34" customWidth="1"/>
    <col min="1034" max="1034" width="18.7109375" style="34" customWidth="1"/>
    <col min="1035" max="1254" width="9.140625" style="34" customWidth="1"/>
    <col min="1255" max="1281" width="2" style="34"/>
    <col min="1282" max="1282" width="2.42578125" style="34" customWidth="1"/>
    <col min="1283" max="1283" width="12.42578125" style="34" customWidth="1"/>
    <col min="1284" max="1284" width="9.140625" style="34" customWidth="1"/>
    <col min="1285" max="1285" width="9.7109375" style="34" customWidth="1"/>
    <col min="1286" max="1286" width="8.140625" style="34" customWidth="1"/>
    <col min="1287" max="1287" width="9.140625" style="34" customWidth="1"/>
    <col min="1288" max="1288" width="11.140625" style="34" customWidth="1"/>
    <col min="1289" max="1289" width="4" style="34" customWidth="1"/>
    <col min="1290" max="1290" width="18.7109375" style="34" customWidth="1"/>
    <col min="1291" max="1510" width="9.140625" style="34" customWidth="1"/>
    <col min="1511" max="1537" width="2" style="34"/>
    <col min="1538" max="1538" width="2.42578125" style="34" customWidth="1"/>
    <col min="1539" max="1539" width="12.42578125" style="34" customWidth="1"/>
    <col min="1540" max="1540" width="9.140625" style="34" customWidth="1"/>
    <col min="1541" max="1541" width="9.7109375" style="34" customWidth="1"/>
    <col min="1542" max="1542" width="8.140625" style="34" customWidth="1"/>
    <col min="1543" max="1543" width="9.140625" style="34" customWidth="1"/>
    <col min="1544" max="1544" width="11.140625" style="34" customWidth="1"/>
    <col min="1545" max="1545" width="4" style="34" customWidth="1"/>
    <col min="1546" max="1546" width="18.7109375" style="34" customWidth="1"/>
    <col min="1547" max="1766" width="9.140625" style="34" customWidth="1"/>
    <col min="1767" max="1793" width="2" style="34"/>
    <col min="1794" max="1794" width="2.42578125" style="34" customWidth="1"/>
    <col min="1795" max="1795" width="12.42578125" style="34" customWidth="1"/>
    <col min="1796" max="1796" width="9.140625" style="34" customWidth="1"/>
    <col min="1797" max="1797" width="9.7109375" style="34" customWidth="1"/>
    <col min="1798" max="1798" width="8.140625" style="34" customWidth="1"/>
    <col min="1799" max="1799" width="9.140625" style="34" customWidth="1"/>
    <col min="1800" max="1800" width="11.140625" style="34" customWidth="1"/>
    <col min="1801" max="1801" width="4" style="34" customWidth="1"/>
    <col min="1802" max="1802" width="18.7109375" style="34" customWidth="1"/>
    <col min="1803" max="2022" width="9.140625" style="34" customWidth="1"/>
    <col min="2023" max="2049" width="2" style="34"/>
    <col min="2050" max="2050" width="2.42578125" style="34" customWidth="1"/>
    <col min="2051" max="2051" width="12.42578125" style="34" customWidth="1"/>
    <col min="2052" max="2052" width="9.140625" style="34" customWidth="1"/>
    <col min="2053" max="2053" width="9.7109375" style="34" customWidth="1"/>
    <col min="2054" max="2054" width="8.140625" style="34" customWidth="1"/>
    <col min="2055" max="2055" width="9.140625" style="34" customWidth="1"/>
    <col min="2056" max="2056" width="11.140625" style="34" customWidth="1"/>
    <col min="2057" max="2057" width="4" style="34" customWidth="1"/>
    <col min="2058" max="2058" width="18.7109375" style="34" customWidth="1"/>
    <col min="2059" max="2278" width="9.140625" style="34" customWidth="1"/>
    <col min="2279" max="2305" width="2" style="34"/>
    <col min="2306" max="2306" width="2.42578125" style="34" customWidth="1"/>
    <col min="2307" max="2307" width="12.42578125" style="34" customWidth="1"/>
    <col min="2308" max="2308" width="9.140625" style="34" customWidth="1"/>
    <col min="2309" max="2309" width="9.7109375" style="34" customWidth="1"/>
    <col min="2310" max="2310" width="8.140625" style="34" customWidth="1"/>
    <col min="2311" max="2311" width="9.140625" style="34" customWidth="1"/>
    <col min="2312" max="2312" width="11.140625" style="34" customWidth="1"/>
    <col min="2313" max="2313" width="4" style="34" customWidth="1"/>
    <col min="2314" max="2314" width="18.7109375" style="34" customWidth="1"/>
    <col min="2315" max="2534" width="9.140625" style="34" customWidth="1"/>
    <col min="2535" max="2561" width="2" style="34"/>
    <col min="2562" max="2562" width="2.42578125" style="34" customWidth="1"/>
    <col min="2563" max="2563" width="12.42578125" style="34" customWidth="1"/>
    <col min="2564" max="2564" width="9.140625" style="34" customWidth="1"/>
    <col min="2565" max="2565" width="9.7109375" style="34" customWidth="1"/>
    <col min="2566" max="2566" width="8.140625" style="34" customWidth="1"/>
    <col min="2567" max="2567" width="9.140625" style="34" customWidth="1"/>
    <col min="2568" max="2568" width="11.140625" style="34" customWidth="1"/>
    <col min="2569" max="2569" width="4" style="34" customWidth="1"/>
    <col min="2570" max="2570" width="18.7109375" style="34" customWidth="1"/>
    <col min="2571" max="2790" width="9.140625" style="34" customWidth="1"/>
    <col min="2791" max="2817" width="2" style="34"/>
    <col min="2818" max="2818" width="2.42578125" style="34" customWidth="1"/>
    <col min="2819" max="2819" width="12.42578125" style="34" customWidth="1"/>
    <col min="2820" max="2820" width="9.140625" style="34" customWidth="1"/>
    <col min="2821" max="2821" width="9.7109375" style="34" customWidth="1"/>
    <col min="2822" max="2822" width="8.140625" style="34" customWidth="1"/>
    <col min="2823" max="2823" width="9.140625" style="34" customWidth="1"/>
    <col min="2824" max="2824" width="11.140625" style="34" customWidth="1"/>
    <col min="2825" max="2825" width="4" style="34" customWidth="1"/>
    <col min="2826" max="2826" width="18.7109375" style="34" customWidth="1"/>
    <col min="2827" max="3046" width="9.140625" style="34" customWidth="1"/>
    <col min="3047" max="3073" width="2" style="34"/>
    <col min="3074" max="3074" width="2.42578125" style="34" customWidth="1"/>
    <col min="3075" max="3075" width="12.42578125" style="34" customWidth="1"/>
    <col min="3076" max="3076" width="9.140625" style="34" customWidth="1"/>
    <col min="3077" max="3077" width="9.7109375" style="34" customWidth="1"/>
    <col min="3078" max="3078" width="8.140625" style="34" customWidth="1"/>
    <col min="3079" max="3079" width="9.140625" style="34" customWidth="1"/>
    <col min="3080" max="3080" width="11.140625" style="34" customWidth="1"/>
    <col min="3081" max="3081" width="4" style="34" customWidth="1"/>
    <col min="3082" max="3082" width="18.7109375" style="34" customWidth="1"/>
    <col min="3083" max="3302" width="9.140625" style="34" customWidth="1"/>
    <col min="3303" max="3329" width="2" style="34"/>
    <col min="3330" max="3330" width="2.42578125" style="34" customWidth="1"/>
    <col min="3331" max="3331" width="12.42578125" style="34" customWidth="1"/>
    <col min="3332" max="3332" width="9.140625" style="34" customWidth="1"/>
    <col min="3333" max="3333" width="9.7109375" style="34" customWidth="1"/>
    <col min="3334" max="3334" width="8.140625" style="34" customWidth="1"/>
    <col min="3335" max="3335" width="9.140625" style="34" customWidth="1"/>
    <col min="3336" max="3336" width="11.140625" style="34" customWidth="1"/>
    <col min="3337" max="3337" width="4" style="34" customWidth="1"/>
    <col min="3338" max="3338" width="18.7109375" style="34" customWidth="1"/>
    <col min="3339" max="3558" width="9.140625" style="34" customWidth="1"/>
    <col min="3559" max="3585" width="2" style="34"/>
    <col min="3586" max="3586" width="2.42578125" style="34" customWidth="1"/>
    <col min="3587" max="3587" width="12.42578125" style="34" customWidth="1"/>
    <col min="3588" max="3588" width="9.140625" style="34" customWidth="1"/>
    <col min="3589" max="3589" width="9.7109375" style="34" customWidth="1"/>
    <col min="3590" max="3590" width="8.140625" style="34" customWidth="1"/>
    <col min="3591" max="3591" width="9.140625" style="34" customWidth="1"/>
    <col min="3592" max="3592" width="11.140625" style="34" customWidth="1"/>
    <col min="3593" max="3593" width="4" style="34" customWidth="1"/>
    <col min="3594" max="3594" width="18.7109375" style="34" customWidth="1"/>
    <col min="3595" max="3814" width="9.140625" style="34" customWidth="1"/>
    <col min="3815" max="3841" width="2" style="34"/>
    <col min="3842" max="3842" width="2.42578125" style="34" customWidth="1"/>
    <col min="3843" max="3843" width="12.42578125" style="34" customWidth="1"/>
    <col min="3844" max="3844" width="9.140625" style="34" customWidth="1"/>
    <col min="3845" max="3845" width="9.7109375" style="34" customWidth="1"/>
    <col min="3846" max="3846" width="8.140625" style="34" customWidth="1"/>
    <col min="3847" max="3847" width="9.140625" style="34" customWidth="1"/>
    <col min="3848" max="3848" width="11.140625" style="34" customWidth="1"/>
    <col min="3849" max="3849" width="4" style="34" customWidth="1"/>
    <col min="3850" max="3850" width="18.7109375" style="34" customWidth="1"/>
    <col min="3851" max="4070" width="9.140625" style="34" customWidth="1"/>
    <col min="4071" max="4097" width="2" style="34"/>
    <col min="4098" max="4098" width="2.42578125" style="34" customWidth="1"/>
    <col min="4099" max="4099" width="12.42578125" style="34" customWidth="1"/>
    <col min="4100" max="4100" width="9.140625" style="34" customWidth="1"/>
    <col min="4101" max="4101" width="9.7109375" style="34" customWidth="1"/>
    <col min="4102" max="4102" width="8.140625" style="34" customWidth="1"/>
    <col min="4103" max="4103" width="9.140625" style="34" customWidth="1"/>
    <col min="4104" max="4104" width="11.140625" style="34" customWidth="1"/>
    <col min="4105" max="4105" width="4" style="34" customWidth="1"/>
    <col min="4106" max="4106" width="18.7109375" style="34" customWidth="1"/>
    <col min="4107" max="4326" width="9.140625" style="34" customWidth="1"/>
    <col min="4327" max="4353" width="2" style="34"/>
    <col min="4354" max="4354" width="2.42578125" style="34" customWidth="1"/>
    <col min="4355" max="4355" width="12.42578125" style="34" customWidth="1"/>
    <col min="4356" max="4356" width="9.140625" style="34" customWidth="1"/>
    <col min="4357" max="4357" width="9.7109375" style="34" customWidth="1"/>
    <col min="4358" max="4358" width="8.140625" style="34" customWidth="1"/>
    <col min="4359" max="4359" width="9.140625" style="34" customWidth="1"/>
    <col min="4360" max="4360" width="11.140625" style="34" customWidth="1"/>
    <col min="4361" max="4361" width="4" style="34" customWidth="1"/>
    <col min="4362" max="4362" width="18.7109375" style="34" customWidth="1"/>
    <col min="4363" max="4582" width="9.140625" style="34" customWidth="1"/>
    <col min="4583" max="4609" width="2" style="34"/>
    <col min="4610" max="4610" width="2.42578125" style="34" customWidth="1"/>
    <col min="4611" max="4611" width="12.42578125" style="34" customWidth="1"/>
    <col min="4612" max="4612" width="9.140625" style="34" customWidth="1"/>
    <col min="4613" max="4613" width="9.7109375" style="34" customWidth="1"/>
    <col min="4614" max="4614" width="8.140625" style="34" customWidth="1"/>
    <col min="4615" max="4615" width="9.140625" style="34" customWidth="1"/>
    <col min="4616" max="4616" width="11.140625" style="34" customWidth="1"/>
    <col min="4617" max="4617" width="4" style="34" customWidth="1"/>
    <col min="4618" max="4618" width="18.7109375" style="34" customWidth="1"/>
    <col min="4619" max="4838" width="9.140625" style="34" customWidth="1"/>
    <col min="4839" max="4865" width="2" style="34"/>
    <col min="4866" max="4866" width="2.42578125" style="34" customWidth="1"/>
    <col min="4867" max="4867" width="12.42578125" style="34" customWidth="1"/>
    <col min="4868" max="4868" width="9.140625" style="34" customWidth="1"/>
    <col min="4869" max="4869" width="9.7109375" style="34" customWidth="1"/>
    <col min="4870" max="4870" width="8.140625" style="34" customWidth="1"/>
    <col min="4871" max="4871" width="9.140625" style="34" customWidth="1"/>
    <col min="4872" max="4872" width="11.140625" style="34" customWidth="1"/>
    <col min="4873" max="4873" width="4" style="34" customWidth="1"/>
    <col min="4874" max="4874" width="18.7109375" style="34" customWidth="1"/>
    <col min="4875" max="5094" width="9.140625" style="34" customWidth="1"/>
    <col min="5095" max="5121" width="2" style="34"/>
    <col min="5122" max="5122" width="2.42578125" style="34" customWidth="1"/>
    <col min="5123" max="5123" width="12.42578125" style="34" customWidth="1"/>
    <col min="5124" max="5124" width="9.140625" style="34" customWidth="1"/>
    <col min="5125" max="5125" width="9.7109375" style="34" customWidth="1"/>
    <col min="5126" max="5126" width="8.140625" style="34" customWidth="1"/>
    <col min="5127" max="5127" width="9.140625" style="34" customWidth="1"/>
    <col min="5128" max="5128" width="11.140625" style="34" customWidth="1"/>
    <col min="5129" max="5129" width="4" style="34" customWidth="1"/>
    <col min="5130" max="5130" width="18.7109375" style="34" customWidth="1"/>
    <col min="5131" max="5350" width="9.140625" style="34" customWidth="1"/>
    <col min="5351" max="5377" width="2" style="34"/>
    <col min="5378" max="5378" width="2.42578125" style="34" customWidth="1"/>
    <col min="5379" max="5379" width="12.42578125" style="34" customWidth="1"/>
    <col min="5380" max="5380" width="9.140625" style="34" customWidth="1"/>
    <col min="5381" max="5381" width="9.7109375" style="34" customWidth="1"/>
    <col min="5382" max="5382" width="8.140625" style="34" customWidth="1"/>
    <col min="5383" max="5383" width="9.140625" style="34" customWidth="1"/>
    <col min="5384" max="5384" width="11.140625" style="34" customWidth="1"/>
    <col min="5385" max="5385" width="4" style="34" customWidth="1"/>
    <col min="5386" max="5386" width="18.7109375" style="34" customWidth="1"/>
    <col min="5387" max="5606" width="9.140625" style="34" customWidth="1"/>
    <col min="5607" max="5633" width="2" style="34"/>
    <col min="5634" max="5634" width="2.42578125" style="34" customWidth="1"/>
    <col min="5635" max="5635" width="12.42578125" style="34" customWidth="1"/>
    <col min="5636" max="5636" width="9.140625" style="34" customWidth="1"/>
    <col min="5637" max="5637" width="9.7109375" style="34" customWidth="1"/>
    <col min="5638" max="5638" width="8.140625" style="34" customWidth="1"/>
    <col min="5639" max="5639" width="9.140625" style="34" customWidth="1"/>
    <col min="5640" max="5640" width="11.140625" style="34" customWidth="1"/>
    <col min="5641" max="5641" width="4" style="34" customWidth="1"/>
    <col min="5642" max="5642" width="18.7109375" style="34" customWidth="1"/>
    <col min="5643" max="5862" width="9.140625" style="34" customWidth="1"/>
    <col min="5863" max="5889" width="2" style="34"/>
    <col min="5890" max="5890" width="2.42578125" style="34" customWidth="1"/>
    <col min="5891" max="5891" width="12.42578125" style="34" customWidth="1"/>
    <col min="5892" max="5892" width="9.140625" style="34" customWidth="1"/>
    <col min="5893" max="5893" width="9.7109375" style="34" customWidth="1"/>
    <col min="5894" max="5894" width="8.140625" style="34" customWidth="1"/>
    <col min="5895" max="5895" width="9.140625" style="34" customWidth="1"/>
    <col min="5896" max="5896" width="11.140625" style="34" customWidth="1"/>
    <col min="5897" max="5897" width="4" style="34" customWidth="1"/>
    <col min="5898" max="5898" width="18.7109375" style="34" customWidth="1"/>
    <col min="5899" max="6118" width="9.140625" style="34" customWidth="1"/>
    <col min="6119" max="6145" width="2" style="34"/>
    <col min="6146" max="6146" width="2.42578125" style="34" customWidth="1"/>
    <col min="6147" max="6147" width="12.42578125" style="34" customWidth="1"/>
    <col min="6148" max="6148" width="9.140625" style="34" customWidth="1"/>
    <col min="6149" max="6149" width="9.7109375" style="34" customWidth="1"/>
    <col min="6150" max="6150" width="8.140625" style="34" customWidth="1"/>
    <col min="6151" max="6151" width="9.140625" style="34" customWidth="1"/>
    <col min="6152" max="6152" width="11.140625" style="34" customWidth="1"/>
    <col min="6153" max="6153" width="4" style="34" customWidth="1"/>
    <col min="6154" max="6154" width="18.7109375" style="34" customWidth="1"/>
    <col min="6155" max="6374" width="9.140625" style="34" customWidth="1"/>
    <col min="6375" max="6401" width="2" style="34"/>
    <col min="6402" max="6402" width="2.42578125" style="34" customWidth="1"/>
    <col min="6403" max="6403" width="12.42578125" style="34" customWidth="1"/>
    <col min="6404" max="6404" width="9.140625" style="34" customWidth="1"/>
    <col min="6405" max="6405" width="9.7109375" style="34" customWidth="1"/>
    <col min="6406" max="6406" width="8.140625" style="34" customWidth="1"/>
    <col min="6407" max="6407" width="9.140625" style="34" customWidth="1"/>
    <col min="6408" max="6408" width="11.140625" style="34" customWidth="1"/>
    <col min="6409" max="6409" width="4" style="34" customWidth="1"/>
    <col min="6410" max="6410" width="18.7109375" style="34" customWidth="1"/>
    <col min="6411" max="6630" width="9.140625" style="34" customWidth="1"/>
    <col min="6631" max="6657" width="2" style="34"/>
    <col min="6658" max="6658" width="2.42578125" style="34" customWidth="1"/>
    <col min="6659" max="6659" width="12.42578125" style="34" customWidth="1"/>
    <col min="6660" max="6660" width="9.140625" style="34" customWidth="1"/>
    <col min="6661" max="6661" width="9.7109375" style="34" customWidth="1"/>
    <col min="6662" max="6662" width="8.140625" style="34" customWidth="1"/>
    <col min="6663" max="6663" width="9.140625" style="34" customWidth="1"/>
    <col min="6664" max="6664" width="11.140625" style="34" customWidth="1"/>
    <col min="6665" max="6665" width="4" style="34" customWidth="1"/>
    <col min="6666" max="6666" width="18.7109375" style="34" customWidth="1"/>
    <col min="6667" max="6886" width="9.140625" style="34" customWidth="1"/>
    <col min="6887" max="6913" width="2" style="34"/>
    <col min="6914" max="6914" width="2.42578125" style="34" customWidth="1"/>
    <col min="6915" max="6915" width="12.42578125" style="34" customWidth="1"/>
    <col min="6916" max="6916" width="9.140625" style="34" customWidth="1"/>
    <col min="6917" max="6917" width="9.7109375" style="34" customWidth="1"/>
    <col min="6918" max="6918" width="8.140625" style="34" customWidth="1"/>
    <col min="6919" max="6919" width="9.140625" style="34" customWidth="1"/>
    <col min="6920" max="6920" width="11.140625" style="34" customWidth="1"/>
    <col min="6921" max="6921" width="4" style="34" customWidth="1"/>
    <col min="6922" max="6922" width="18.7109375" style="34" customWidth="1"/>
    <col min="6923" max="7142" width="9.140625" style="34" customWidth="1"/>
    <col min="7143" max="7169" width="2" style="34"/>
    <col min="7170" max="7170" width="2.42578125" style="34" customWidth="1"/>
    <col min="7171" max="7171" width="12.42578125" style="34" customWidth="1"/>
    <col min="7172" max="7172" width="9.140625" style="34" customWidth="1"/>
    <col min="7173" max="7173" width="9.7109375" style="34" customWidth="1"/>
    <col min="7174" max="7174" width="8.140625" style="34" customWidth="1"/>
    <col min="7175" max="7175" width="9.140625" style="34" customWidth="1"/>
    <col min="7176" max="7176" width="11.140625" style="34" customWidth="1"/>
    <col min="7177" max="7177" width="4" style="34" customWidth="1"/>
    <col min="7178" max="7178" width="18.7109375" style="34" customWidth="1"/>
    <col min="7179" max="7398" width="9.140625" style="34" customWidth="1"/>
    <col min="7399" max="7425" width="2" style="34"/>
    <col min="7426" max="7426" width="2.42578125" style="34" customWidth="1"/>
    <col min="7427" max="7427" width="12.42578125" style="34" customWidth="1"/>
    <col min="7428" max="7428" width="9.140625" style="34" customWidth="1"/>
    <col min="7429" max="7429" width="9.7109375" style="34" customWidth="1"/>
    <col min="7430" max="7430" width="8.140625" style="34" customWidth="1"/>
    <col min="7431" max="7431" width="9.140625" style="34" customWidth="1"/>
    <col min="7432" max="7432" width="11.140625" style="34" customWidth="1"/>
    <col min="7433" max="7433" width="4" style="34" customWidth="1"/>
    <col min="7434" max="7434" width="18.7109375" style="34" customWidth="1"/>
    <col min="7435" max="7654" width="9.140625" style="34" customWidth="1"/>
    <col min="7655" max="7681" width="2" style="34"/>
    <col min="7682" max="7682" width="2.42578125" style="34" customWidth="1"/>
    <col min="7683" max="7683" width="12.42578125" style="34" customWidth="1"/>
    <col min="7684" max="7684" width="9.140625" style="34" customWidth="1"/>
    <col min="7685" max="7685" width="9.7109375" style="34" customWidth="1"/>
    <col min="7686" max="7686" width="8.140625" style="34" customWidth="1"/>
    <col min="7687" max="7687" width="9.140625" style="34" customWidth="1"/>
    <col min="7688" max="7688" width="11.140625" style="34" customWidth="1"/>
    <col min="7689" max="7689" width="4" style="34" customWidth="1"/>
    <col min="7690" max="7690" width="18.7109375" style="34" customWidth="1"/>
    <col min="7691" max="7910" width="9.140625" style="34" customWidth="1"/>
    <col min="7911" max="7937" width="2" style="34"/>
    <col min="7938" max="7938" width="2.42578125" style="34" customWidth="1"/>
    <col min="7939" max="7939" width="12.42578125" style="34" customWidth="1"/>
    <col min="7940" max="7940" width="9.140625" style="34" customWidth="1"/>
    <col min="7941" max="7941" width="9.7109375" style="34" customWidth="1"/>
    <col min="7942" max="7942" width="8.140625" style="34" customWidth="1"/>
    <col min="7943" max="7943" width="9.140625" style="34" customWidth="1"/>
    <col min="7944" max="7944" width="11.140625" style="34" customWidth="1"/>
    <col min="7945" max="7945" width="4" style="34" customWidth="1"/>
    <col min="7946" max="7946" width="18.7109375" style="34" customWidth="1"/>
    <col min="7947" max="8166" width="9.140625" style="34" customWidth="1"/>
    <col min="8167" max="8193" width="2" style="34"/>
    <col min="8194" max="8194" width="2.42578125" style="34" customWidth="1"/>
    <col min="8195" max="8195" width="12.42578125" style="34" customWidth="1"/>
    <col min="8196" max="8196" width="9.140625" style="34" customWidth="1"/>
    <col min="8197" max="8197" width="9.7109375" style="34" customWidth="1"/>
    <col min="8198" max="8198" width="8.140625" style="34" customWidth="1"/>
    <col min="8199" max="8199" width="9.140625" style="34" customWidth="1"/>
    <col min="8200" max="8200" width="11.140625" style="34" customWidth="1"/>
    <col min="8201" max="8201" width="4" style="34" customWidth="1"/>
    <col min="8202" max="8202" width="18.7109375" style="34" customWidth="1"/>
    <col min="8203" max="8422" width="9.140625" style="34" customWidth="1"/>
    <col min="8423" max="8449" width="2" style="34"/>
    <col min="8450" max="8450" width="2.42578125" style="34" customWidth="1"/>
    <col min="8451" max="8451" width="12.42578125" style="34" customWidth="1"/>
    <col min="8452" max="8452" width="9.140625" style="34" customWidth="1"/>
    <col min="8453" max="8453" width="9.7109375" style="34" customWidth="1"/>
    <col min="8454" max="8454" width="8.140625" style="34" customWidth="1"/>
    <col min="8455" max="8455" width="9.140625" style="34" customWidth="1"/>
    <col min="8456" max="8456" width="11.140625" style="34" customWidth="1"/>
    <col min="8457" max="8457" width="4" style="34" customWidth="1"/>
    <col min="8458" max="8458" width="18.7109375" style="34" customWidth="1"/>
    <col min="8459" max="8678" width="9.140625" style="34" customWidth="1"/>
    <col min="8679" max="8705" width="2" style="34"/>
    <col min="8706" max="8706" width="2.42578125" style="34" customWidth="1"/>
    <col min="8707" max="8707" width="12.42578125" style="34" customWidth="1"/>
    <col min="8708" max="8708" width="9.140625" style="34" customWidth="1"/>
    <col min="8709" max="8709" width="9.7109375" style="34" customWidth="1"/>
    <col min="8710" max="8710" width="8.140625" style="34" customWidth="1"/>
    <col min="8711" max="8711" width="9.140625" style="34" customWidth="1"/>
    <col min="8712" max="8712" width="11.140625" style="34" customWidth="1"/>
    <col min="8713" max="8713" width="4" style="34" customWidth="1"/>
    <col min="8714" max="8714" width="18.7109375" style="34" customWidth="1"/>
    <col min="8715" max="8934" width="9.140625" style="34" customWidth="1"/>
    <col min="8935" max="8961" width="2" style="34"/>
    <col min="8962" max="8962" width="2.42578125" style="34" customWidth="1"/>
    <col min="8963" max="8963" width="12.42578125" style="34" customWidth="1"/>
    <col min="8964" max="8964" width="9.140625" style="34" customWidth="1"/>
    <col min="8965" max="8965" width="9.7109375" style="34" customWidth="1"/>
    <col min="8966" max="8966" width="8.140625" style="34" customWidth="1"/>
    <col min="8967" max="8967" width="9.140625" style="34" customWidth="1"/>
    <col min="8968" max="8968" width="11.140625" style="34" customWidth="1"/>
    <col min="8969" max="8969" width="4" style="34" customWidth="1"/>
    <col min="8970" max="8970" width="18.7109375" style="34" customWidth="1"/>
    <col min="8971" max="9190" width="9.140625" style="34" customWidth="1"/>
    <col min="9191" max="9217" width="2" style="34"/>
    <col min="9218" max="9218" width="2.42578125" style="34" customWidth="1"/>
    <col min="9219" max="9219" width="12.42578125" style="34" customWidth="1"/>
    <col min="9220" max="9220" width="9.140625" style="34" customWidth="1"/>
    <col min="9221" max="9221" width="9.7109375" style="34" customWidth="1"/>
    <col min="9222" max="9222" width="8.140625" style="34" customWidth="1"/>
    <col min="9223" max="9223" width="9.140625" style="34" customWidth="1"/>
    <col min="9224" max="9224" width="11.140625" style="34" customWidth="1"/>
    <col min="9225" max="9225" width="4" style="34" customWidth="1"/>
    <col min="9226" max="9226" width="18.7109375" style="34" customWidth="1"/>
    <col min="9227" max="9446" width="9.140625" style="34" customWidth="1"/>
    <col min="9447" max="9473" width="2" style="34"/>
    <col min="9474" max="9474" width="2.42578125" style="34" customWidth="1"/>
    <col min="9475" max="9475" width="12.42578125" style="34" customWidth="1"/>
    <col min="9476" max="9476" width="9.140625" style="34" customWidth="1"/>
    <col min="9477" max="9477" width="9.7109375" style="34" customWidth="1"/>
    <col min="9478" max="9478" width="8.140625" style="34" customWidth="1"/>
    <col min="9479" max="9479" width="9.140625" style="34" customWidth="1"/>
    <col min="9480" max="9480" width="11.140625" style="34" customWidth="1"/>
    <col min="9481" max="9481" width="4" style="34" customWidth="1"/>
    <col min="9482" max="9482" width="18.7109375" style="34" customWidth="1"/>
    <col min="9483" max="9702" width="9.140625" style="34" customWidth="1"/>
    <col min="9703" max="9729" width="2" style="34"/>
    <col min="9730" max="9730" width="2.42578125" style="34" customWidth="1"/>
    <col min="9731" max="9731" width="12.42578125" style="34" customWidth="1"/>
    <col min="9732" max="9732" width="9.140625" style="34" customWidth="1"/>
    <col min="9733" max="9733" width="9.7109375" style="34" customWidth="1"/>
    <col min="9734" max="9734" width="8.140625" style="34" customWidth="1"/>
    <col min="9735" max="9735" width="9.140625" style="34" customWidth="1"/>
    <col min="9736" max="9736" width="11.140625" style="34" customWidth="1"/>
    <col min="9737" max="9737" width="4" style="34" customWidth="1"/>
    <col min="9738" max="9738" width="18.7109375" style="34" customWidth="1"/>
    <col min="9739" max="9958" width="9.140625" style="34" customWidth="1"/>
    <col min="9959" max="9985" width="2" style="34"/>
    <col min="9986" max="9986" width="2.42578125" style="34" customWidth="1"/>
    <col min="9987" max="9987" width="12.42578125" style="34" customWidth="1"/>
    <col min="9988" max="9988" width="9.140625" style="34" customWidth="1"/>
    <col min="9989" max="9989" width="9.7109375" style="34" customWidth="1"/>
    <col min="9990" max="9990" width="8.140625" style="34" customWidth="1"/>
    <col min="9991" max="9991" width="9.140625" style="34" customWidth="1"/>
    <col min="9992" max="9992" width="11.140625" style="34" customWidth="1"/>
    <col min="9993" max="9993" width="4" style="34" customWidth="1"/>
    <col min="9994" max="9994" width="18.7109375" style="34" customWidth="1"/>
    <col min="9995" max="10214" width="9.140625" style="34" customWidth="1"/>
    <col min="10215" max="10241" width="2" style="34"/>
    <col min="10242" max="10242" width="2.42578125" style="34" customWidth="1"/>
    <col min="10243" max="10243" width="12.42578125" style="34" customWidth="1"/>
    <col min="10244" max="10244" width="9.140625" style="34" customWidth="1"/>
    <col min="10245" max="10245" width="9.7109375" style="34" customWidth="1"/>
    <col min="10246" max="10246" width="8.140625" style="34" customWidth="1"/>
    <col min="10247" max="10247" width="9.140625" style="34" customWidth="1"/>
    <col min="10248" max="10248" width="11.140625" style="34" customWidth="1"/>
    <col min="10249" max="10249" width="4" style="34" customWidth="1"/>
    <col min="10250" max="10250" width="18.7109375" style="34" customWidth="1"/>
    <col min="10251" max="10470" width="9.140625" style="34" customWidth="1"/>
    <col min="10471" max="10497" width="2" style="34"/>
    <col min="10498" max="10498" width="2.42578125" style="34" customWidth="1"/>
    <col min="10499" max="10499" width="12.42578125" style="34" customWidth="1"/>
    <col min="10500" max="10500" width="9.140625" style="34" customWidth="1"/>
    <col min="10501" max="10501" width="9.7109375" style="34" customWidth="1"/>
    <col min="10502" max="10502" width="8.140625" style="34" customWidth="1"/>
    <col min="10503" max="10503" width="9.140625" style="34" customWidth="1"/>
    <col min="10504" max="10504" width="11.140625" style="34" customWidth="1"/>
    <col min="10505" max="10505" width="4" style="34" customWidth="1"/>
    <col min="10506" max="10506" width="18.7109375" style="34" customWidth="1"/>
    <col min="10507" max="10726" width="9.140625" style="34" customWidth="1"/>
    <col min="10727" max="10753" width="2" style="34"/>
    <col min="10754" max="10754" width="2.42578125" style="34" customWidth="1"/>
    <col min="10755" max="10755" width="12.42578125" style="34" customWidth="1"/>
    <col min="10756" max="10756" width="9.140625" style="34" customWidth="1"/>
    <col min="10757" max="10757" width="9.7109375" style="34" customWidth="1"/>
    <col min="10758" max="10758" width="8.140625" style="34" customWidth="1"/>
    <col min="10759" max="10759" width="9.140625" style="34" customWidth="1"/>
    <col min="10760" max="10760" width="11.140625" style="34" customWidth="1"/>
    <col min="10761" max="10761" width="4" style="34" customWidth="1"/>
    <col min="10762" max="10762" width="18.7109375" style="34" customWidth="1"/>
    <col min="10763" max="10982" width="9.140625" style="34" customWidth="1"/>
    <col min="10983" max="11009" width="2" style="34"/>
    <col min="11010" max="11010" width="2.42578125" style="34" customWidth="1"/>
    <col min="11011" max="11011" width="12.42578125" style="34" customWidth="1"/>
    <col min="11012" max="11012" width="9.140625" style="34" customWidth="1"/>
    <col min="11013" max="11013" width="9.7109375" style="34" customWidth="1"/>
    <col min="11014" max="11014" width="8.140625" style="34" customWidth="1"/>
    <col min="11015" max="11015" width="9.140625" style="34" customWidth="1"/>
    <col min="11016" max="11016" width="11.140625" style="34" customWidth="1"/>
    <col min="11017" max="11017" width="4" style="34" customWidth="1"/>
    <col min="11018" max="11018" width="18.7109375" style="34" customWidth="1"/>
    <col min="11019" max="11238" width="9.140625" style="34" customWidth="1"/>
    <col min="11239" max="11265" width="2" style="34"/>
    <col min="11266" max="11266" width="2.42578125" style="34" customWidth="1"/>
    <col min="11267" max="11267" width="12.42578125" style="34" customWidth="1"/>
    <col min="11268" max="11268" width="9.140625" style="34" customWidth="1"/>
    <col min="11269" max="11269" width="9.7109375" style="34" customWidth="1"/>
    <col min="11270" max="11270" width="8.140625" style="34" customWidth="1"/>
    <col min="11271" max="11271" width="9.140625" style="34" customWidth="1"/>
    <col min="11272" max="11272" width="11.140625" style="34" customWidth="1"/>
    <col min="11273" max="11273" width="4" style="34" customWidth="1"/>
    <col min="11274" max="11274" width="18.7109375" style="34" customWidth="1"/>
    <col min="11275" max="11494" width="9.140625" style="34" customWidth="1"/>
    <col min="11495" max="11521" width="2" style="34"/>
    <col min="11522" max="11522" width="2.42578125" style="34" customWidth="1"/>
    <col min="11523" max="11523" width="12.42578125" style="34" customWidth="1"/>
    <col min="11524" max="11524" width="9.140625" style="34" customWidth="1"/>
    <col min="11525" max="11525" width="9.7109375" style="34" customWidth="1"/>
    <col min="11526" max="11526" width="8.140625" style="34" customWidth="1"/>
    <col min="11527" max="11527" width="9.140625" style="34" customWidth="1"/>
    <col min="11528" max="11528" width="11.140625" style="34" customWidth="1"/>
    <col min="11529" max="11529" width="4" style="34" customWidth="1"/>
    <col min="11530" max="11530" width="18.7109375" style="34" customWidth="1"/>
    <col min="11531" max="11750" width="9.140625" style="34" customWidth="1"/>
    <col min="11751" max="11777" width="2" style="34"/>
    <col min="11778" max="11778" width="2.42578125" style="34" customWidth="1"/>
    <col min="11779" max="11779" width="12.42578125" style="34" customWidth="1"/>
    <col min="11780" max="11780" width="9.140625" style="34" customWidth="1"/>
    <col min="11781" max="11781" width="9.7109375" style="34" customWidth="1"/>
    <col min="11782" max="11782" width="8.140625" style="34" customWidth="1"/>
    <col min="11783" max="11783" width="9.140625" style="34" customWidth="1"/>
    <col min="11784" max="11784" width="11.140625" style="34" customWidth="1"/>
    <col min="11785" max="11785" width="4" style="34" customWidth="1"/>
    <col min="11786" max="11786" width="18.7109375" style="34" customWidth="1"/>
    <col min="11787" max="12006" width="9.140625" style="34" customWidth="1"/>
    <col min="12007" max="12033" width="2" style="34"/>
    <col min="12034" max="12034" width="2.42578125" style="34" customWidth="1"/>
    <col min="12035" max="12035" width="12.42578125" style="34" customWidth="1"/>
    <col min="12036" max="12036" width="9.140625" style="34" customWidth="1"/>
    <col min="12037" max="12037" width="9.7109375" style="34" customWidth="1"/>
    <col min="12038" max="12038" width="8.140625" style="34" customWidth="1"/>
    <col min="12039" max="12039" width="9.140625" style="34" customWidth="1"/>
    <col min="12040" max="12040" width="11.140625" style="34" customWidth="1"/>
    <col min="12041" max="12041" width="4" style="34" customWidth="1"/>
    <col min="12042" max="12042" width="18.7109375" style="34" customWidth="1"/>
    <col min="12043" max="12262" width="9.140625" style="34" customWidth="1"/>
    <col min="12263" max="12289" width="2" style="34"/>
    <col min="12290" max="12290" width="2.42578125" style="34" customWidth="1"/>
    <col min="12291" max="12291" width="12.42578125" style="34" customWidth="1"/>
    <col min="12292" max="12292" width="9.140625" style="34" customWidth="1"/>
    <col min="12293" max="12293" width="9.7109375" style="34" customWidth="1"/>
    <col min="12294" max="12294" width="8.140625" style="34" customWidth="1"/>
    <col min="12295" max="12295" width="9.140625" style="34" customWidth="1"/>
    <col min="12296" max="12296" width="11.140625" style="34" customWidth="1"/>
    <col min="12297" max="12297" width="4" style="34" customWidth="1"/>
    <col min="12298" max="12298" width="18.7109375" style="34" customWidth="1"/>
    <col min="12299" max="12518" width="9.140625" style="34" customWidth="1"/>
    <col min="12519" max="12545" width="2" style="34"/>
    <col min="12546" max="12546" width="2.42578125" style="34" customWidth="1"/>
    <col min="12547" max="12547" width="12.42578125" style="34" customWidth="1"/>
    <col min="12548" max="12548" width="9.140625" style="34" customWidth="1"/>
    <col min="12549" max="12549" width="9.7109375" style="34" customWidth="1"/>
    <col min="12550" max="12550" width="8.140625" style="34" customWidth="1"/>
    <col min="12551" max="12551" width="9.140625" style="34" customWidth="1"/>
    <col min="12552" max="12552" width="11.140625" style="34" customWidth="1"/>
    <col min="12553" max="12553" width="4" style="34" customWidth="1"/>
    <col min="12554" max="12554" width="18.7109375" style="34" customWidth="1"/>
    <col min="12555" max="12774" width="9.140625" style="34" customWidth="1"/>
    <col min="12775" max="12801" width="2" style="34"/>
    <col min="12802" max="12802" width="2.42578125" style="34" customWidth="1"/>
    <col min="12803" max="12803" width="12.42578125" style="34" customWidth="1"/>
    <col min="12804" max="12804" width="9.140625" style="34" customWidth="1"/>
    <col min="12805" max="12805" width="9.7109375" style="34" customWidth="1"/>
    <col min="12806" max="12806" width="8.140625" style="34" customWidth="1"/>
    <col min="12807" max="12807" width="9.140625" style="34" customWidth="1"/>
    <col min="12808" max="12808" width="11.140625" style="34" customWidth="1"/>
    <col min="12809" max="12809" width="4" style="34" customWidth="1"/>
    <col min="12810" max="12810" width="18.7109375" style="34" customWidth="1"/>
    <col min="12811" max="13030" width="9.140625" style="34" customWidth="1"/>
    <col min="13031" max="13057" width="2" style="34"/>
    <col min="13058" max="13058" width="2.42578125" style="34" customWidth="1"/>
    <col min="13059" max="13059" width="12.42578125" style="34" customWidth="1"/>
    <col min="13060" max="13060" width="9.140625" style="34" customWidth="1"/>
    <col min="13061" max="13061" width="9.7109375" style="34" customWidth="1"/>
    <col min="13062" max="13062" width="8.140625" style="34" customWidth="1"/>
    <col min="13063" max="13063" width="9.140625" style="34" customWidth="1"/>
    <col min="13064" max="13064" width="11.140625" style="34" customWidth="1"/>
    <col min="13065" max="13065" width="4" style="34" customWidth="1"/>
    <col min="13066" max="13066" width="18.7109375" style="34" customWidth="1"/>
    <col min="13067" max="13286" width="9.140625" style="34" customWidth="1"/>
    <col min="13287" max="13313" width="2" style="34"/>
    <col min="13314" max="13314" width="2.42578125" style="34" customWidth="1"/>
    <col min="13315" max="13315" width="12.42578125" style="34" customWidth="1"/>
    <col min="13316" max="13316" width="9.140625" style="34" customWidth="1"/>
    <col min="13317" max="13317" width="9.7109375" style="34" customWidth="1"/>
    <col min="13318" max="13318" width="8.140625" style="34" customWidth="1"/>
    <col min="13319" max="13319" width="9.140625" style="34" customWidth="1"/>
    <col min="13320" max="13320" width="11.140625" style="34" customWidth="1"/>
    <col min="13321" max="13321" width="4" style="34" customWidth="1"/>
    <col min="13322" max="13322" width="18.7109375" style="34" customWidth="1"/>
    <col min="13323" max="13542" width="9.140625" style="34" customWidth="1"/>
    <col min="13543" max="13569" width="2" style="34"/>
    <col min="13570" max="13570" width="2.42578125" style="34" customWidth="1"/>
    <col min="13571" max="13571" width="12.42578125" style="34" customWidth="1"/>
    <col min="13572" max="13572" width="9.140625" style="34" customWidth="1"/>
    <col min="13573" max="13573" width="9.7109375" style="34" customWidth="1"/>
    <col min="13574" max="13574" width="8.140625" style="34" customWidth="1"/>
    <col min="13575" max="13575" width="9.140625" style="34" customWidth="1"/>
    <col min="13576" max="13576" width="11.140625" style="34" customWidth="1"/>
    <col min="13577" max="13577" width="4" style="34" customWidth="1"/>
    <col min="13578" max="13578" width="18.7109375" style="34" customWidth="1"/>
    <col min="13579" max="13798" width="9.140625" style="34" customWidth="1"/>
    <col min="13799" max="13825" width="2" style="34"/>
    <col min="13826" max="13826" width="2.42578125" style="34" customWidth="1"/>
    <col min="13827" max="13827" width="12.42578125" style="34" customWidth="1"/>
    <col min="13828" max="13828" width="9.140625" style="34" customWidth="1"/>
    <col min="13829" max="13829" width="9.7109375" style="34" customWidth="1"/>
    <col min="13830" max="13830" width="8.140625" style="34" customWidth="1"/>
    <col min="13831" max="13831" width="9.140625" style="34" customWidth="1"/>
    <col min="13832" max="13832" width="11.140625" style="34" customWidth="1"/>
    <col min="13833" max="13833" width="4" style="34" customWidth="1"/>
    <col min="13834" max="13834" width="18.7109375" style="34" customWidth="1"/>
    <col min="13835" max="14054" width="9.140625" style="34" customWidth="1"/>
    <col min="14055" max="14081" width="2" style="34"/>
    <col min="14082" max="14082" width="2.42578125" style="34" customWidth="1"/>
    <col min="14083" max="14083" width="12.42578125" style="34" customWidth="1"/>
    <col min="14084" max="14084" width="9.140625" style="34" customWidth="1"/>
    <col min="14085" max="14085" width="9.7109375" style="34" customWidth="1"/>
    <col min="14086" max="14086" width="8.140625" style="34" customWidth="1"/>
    <col min="14087" max="14087" width="9.140625" style="34" customWidth="1"/>
    <col min="14088" max="14088" width="11.140625" style="34" customWidth="1"/>
    <col min="14089" max="14089" width="4" style="34" customWidth="1"/>
    <col min="14090" max="14090" width="18.7109375" style="34" customWidth="1"/>
    <col min="14091" max="14310" width="9.140625" style="34" customWidth="1"/>
    <col min="14311" max="14337" width="2" style="34"/>
    <col min="14338" max="14338" width="2.42578125" style="34" customWidth="1"/>
    <col min="14339" max="14339" width="12.42578125" style="34" customWidth="1"/>
    <col min="14340" max="14340" width="9.140625" style="34" customWidth="1"/>
    <col min="14341" max="14341" width="9.7109375" style="34" customWidth="1"/>
    <col min="14342" max="14342" width="8.140625" style="34" customWidth="1"/>
    <col min="14343" max="14343" width="9.140625" style="34" customWidth="1"/>
    <col min="14344" max="14344" width="11.140625" style="34" customWidth="1"/>
    <col min="14345" max="14345" width="4" style="34" customWidth="1"/>
    <col min="14346" max="14346" width="18.7109375" style="34" customWidth="1"/>
    <col min="14347" max="14566" width="9.140625" style="34" customWidth="1"/>
    <col min="14567" max="14593" width="2" style="34"/>
    <col min="14594" max="14594" width="2.42578125" style="34" customWidth="1"/>
    <col min="14595" max="14595" width="12.42578125" style="34" customWidth="1"/>
    <col min="14596" max="14596" width="9.140625" style="34" customWidth="1"/>
    <col min="14597" max="14597" width="9.7109375" style="34" customWidth="1"/>
    <col min="14598" max="14598" width="8.140625" style="34" customWidth="1"/>
    <col min="14599" max="14599" width="9.140625" style="34" customWidth="1"/>
    <col min="14600" max="14600" width="11.140625" style="34" customWidth="1"/>
    <col min="14601" max="14601" width="4" style="34" customWidth="1"/>
    <col min="14602" max="14602" width="18.7109375" style="34" customWidth="1"/>
    <col min="14603" max="14822" width="9.140625" style="34" customWidth="1"/>
    <col min="14823" max="14849" width="2" style="34"/>
    <col min="14850" max="14850" width="2.42578125" style="34" customWidth="1"/>
    <col min="14851" max="14851" width="12.42578125" style="34" customWidth="1"/>
    <col min="14852" max="14852" width="9.140625" style="34" customWidth="1"/>
    <col min="14853" max="14853" width="9.7109375" style="34" customWidth="1"/>
    <col min="14854" max="14854" width="8.140625" style="34" customWidth="1"/>
    <col min="14855" max="14855" width="9.140625" style="34" customWidth="1"/>
    <col min="14856" max="14856" width="11.140625" style="34" customWidth="1"/>
    <col min="14857" max="14857" width="4" style="34" customWidth="1"/>
    <col min="14858" max="14858" width="18.7109375" style="34" customWidth="1"/>
    <col min="14859" max="15078" width="9.140625" style="34" customWidth="1"/>
    <col min="15079" max="15105" width="2" style="34"/>
    <col min="15106" max="15106" width="2.42578125" style="34" customWidth="1"/>
    <col min="15107" max="15107" width="12.42578125" style="34" customWidth="1"/>
    <col min="15108" max="15108" width="9.140625" style="34" customWidth="1"/>
    <col min="15109" max="15109" width="9.7109375" style="34" customWidth="1"/>
    <col min="15110" max="15110" width="8.140625" style="34" customWidth="1"/>
    <col min="15111" max="15111" width="9.140625" style="34" customWidth="1"/>
    <col min="15112" max="15112" width="11.140625" style="34" customWidth="1"/>
    <col min="15113" max="15113" width="4" style="34" customWidth="1"/>
    <col min="15114" max="15114" width="18.7109375" style="34" customWidth="1"/>
    <col min="15115" max="15334" width="9.140625" style="34" customWidth="1"/>
    <col min="15335" max="15361" width="2" style="34"/>
    <col min="15362" max="15362" width="2.42578125" style="34" customWidth="1"/>
    <col min="15363" max="15363" width="12.42578125" style="34" customWidth="1"/>
    <col min="15364" max="15364" width="9.140625" style="34" customWidth="1"/>
    <col min="15365" max="15365" width="9.7109375" style="34" customWidth="1"/>
    <col min="15366" max="15366" width="8.140625" style="34" customWidth="1"/>
    <col min="15367" max="15367" width="9.140625" style="34" customWidth="1"/>
    <col min="15368" max="15368" width="11.140625" style="34" customWidth="1"/>
    <col min="15369" max="15369" width="4" style="34" customWidth="1"/>
    <col min="15370" max="15370" width="18.7109375" style="34" customWidth="1"/>
    <col min="15371" max="15590" width="9.140625" style="34" customWidth="1"/>
    <col min="15591" max="15617" width="2" style="34"/>
    <col min="15618" max="15618" width="2.42578125" style="34" customWidth="1"/>
    <col min="15619" max="15619" width="12.42578125" style="34" customWidth="1"/>
    <col min="15620" max="15620" width="9.140625" style="34" customWidth="1"/>
    <col min="15621" max="15621" width="9.7109375" style="34" customWidth="1"/>
    <col min="15622" max="15622" width="8.140625" style="34" customWidth="1"/>
    <col min="15623" max="15623" width="9.140625" style="34" customWidth="1"/>
    <col min="15624" max="15624" width="11.140625" style="34" customWidth="1"/>
    <col min="15625" max="15625" width="4" style="34" customWidth="1"/>
    <col min="15626" max="15626" width="18.7109375" style="34" customWidth="1"/>
    <col min="15627" max="15846" width="9.140625" style="34" customWidth="1"/>
    <col min="15847" max="15873" width="2" style="34"/>
    <col min="15874" max="15874" width="2.42578125" style="34" customWidth="1"/>
    <col min="15875" max="15875" width="12.42578125" style="34" customWidth="1"/>
    <col min="15876" max="15876" width="9.140625" style="34" customWidth="1"/>
    <col min="15877" max="15877" width="9.7109375" style="34" customWidth="1"/>
    <col min="15878" max="15878" width="8.140625" style="34" customWidth="1"/>
    <col min="15879" max="15879" width="9.140625" style="34" customWidth="1"/>
    <col min="15880" max="15880" width="11.140625" style="34" customWidth="1"/>
    <col min="15881" max="15881" width="4" style="34" customWidth="1"/>
    <col min="15882" max="15882" width="18.7109375" style="34" customWidth="1"/>
    <col min="15883" max="16102" width="9.140625" style="34" customWidth="1"/>
    <col min="16103" max="16129" width="2" style="34"/>
    <col min="16130" max="16130" width="2.42578125" style="34" customWidth="1"/>
    <col min="16131" max="16131" width="12.42578125" style="34" customWidth="1"/>
    <col min="16132" max="16132" width="9.140625" style="34" customWidth="1"/>
    <col min="16133" max="16133" width="9.7109375" style="34" customWidth="1"/>
    <col min="16134" max="16134" width="8.140625" style="34" customWidth="1"/>
    <col min="16135" max="16135" width="9.140625" style="34" customWidth="1"/>
    <col min="16136" max="16136" width="11.140625" style="34" customWidth="1"/>
    <col min="16137" max="16137" width="4" style="34" customWidth="1"/>
    <col min="16138" max="16138" width="18.7109375" style="34" customWidth="1"/>
    <col min="16139" max="16358" width="9.140625" style="34" customWidth="1"/>
    <col min="16359" max="16384" width="2" style="34"/>
  </cols>
  <sheetData>
    <row r="2" spans="2:12" x14ac:dyDescent="0.3">
      <c r="C2" s="35" t="s">
        <v>17</v>
      </c>
      <c r="D2" s="36">
        <v>4.0899999999999999E-2</v>
      </c>
      <c r="J2" s="53" t="s">
        <v>32</v>
      </c>
      <c r="K2" s="53"/>
      <c r="L2" s="36">
        <v>0.98</v>
      </c>
    </row>
    <row r="3" spans="2:12" ht="3.75" customHeight="1" x14ac:dyDescent="0.3"/>
    <row r="4" spans="2:12" s="38" customFormat="1" ht="18" customHeight="1" x14ac:dyDescent="0.25">
      <c r="C4" s="39" t="s">
        <v>33</v>
      </c>
      <c r="D4" s="40"/>
      <c r="E4" s="40"/>
      <c r="F4" s="40"/>
      <c r="G4" s="40"/>
      <c r="H4" s="40"/>
      <c r="I4" s="40"/>
      <c r="J4" s="40"/>
      <c r="K4" s="40"/>
      <c r="L4" s="40"/>
    </row>
    <row r="5" spans="2:12" s="41" customFormat="1" ht="18" customHeight="1" x14ac:dyDescent="0.25">
      <c r="C5" s="42" t="s">
        <v>18</v>
      </c>
      <c r="D5" s="42" t="s">
        <v>19</v>
      </c>
      <c r="E5" s="43" t="s">
        <v>20</v>
      </c>
      <c r="F5" s="43" t="s">
        <v>21</v>
      </c>
      <c r="G5" s="43" t="s">
        <v>22</v>
      </c>
      <c r="H5" s="43" t="s">
        <v>23</v>
      </c>
      <c r="I5" s="43" t="s">
        <v>24</v>
      </c>
      <c r="J5" s="43" t="s">
        <v>25</v>
      </c>
      <c r="K5" s="43" t="s">
        <v>26</v>
      </c>
      <c r="L5" s="43" t="s">
        <v>27</v>
      </c>
    </row>
    <row r="6" spans="2:12" x14ac:dyDescent="0.3">
      <c r="B6" s="34" t="s">
        <v>6</v>
      </c>
      <c r="C6" s="44">
        <v>0</v>
      </c>
      <c r="D6" s="45">
        <v>3.3720000000000001E-4</v>
      </c>
      <c r="E6" s="46">
        <v>1</v>
      </c>
      <c r="F6" s="46">
        <f>E6*D6</f>
        <v>3.3720000000000001E-4</v>
      </c>
      <c r="G6" s="46">
        <f>0.5+(SUM($E7:E$124)/E6)</f>
        <v>82.385326697514557</v>
      </c>
      <c r="H6" s="46">
        <f>1/(1+$D$2)^C6</f>
        <v>1</v>
      </c>
      <c r="I6" s="46">
        <f>H6*E6</f>
        <v>1</v>
      </c>
      <c r="J6" s="46">
        <f>SUM(I6:$I$125)</f>
        <v>24.293864250347742</v>
      </c>
      <c r="K6" s="47">
        <f>J7/I6</f>
        <v>23.293864250347742</v>
      </c>
      <c r="L6" s="47">
        <f>K6+(11/24)</f>
        <v>23.752197583681074</v>
      </c>
    </row>
    <row r="7" spans="2:12" x14ac:dyDescent="0.3">
      <c r="C7" s="44">
        <v>1</v>
      </c>
      <c r="D7" s="45">
        <v>1.5679999999999999E-4</v>
      </c>
      <c r="E7" s="46">
        <f>E6-F6</f>
        <v>0.99966279999999996</v>
      </c>
      <c r="F7" s="46">
        <f>E7*D7</f>
        <v>1.5674712703999999E-4</v>
      </c>
      <c r="G7" s="46">
        <f>0.5+(SUM($E8:E$124)/E7)</f>
        <v>81.412947743493675</v>
      </c>
      <c r="H7" s="46">
        <f t="shared" ref="H7:H70" si="0">1/(1+$D$2)^C7</f>
        <v>0.96070708041118269</v>
      </c>
      <c r="I7" s="46">
        <f t="shared" ref="I7:I70" si="1">H7*E7</f>
        <v>0.96038312998366804</v>
      </c>
      <c r="J7" s="46">
        <f>SUM(I7:$I$125)</f>
        <v>23.293864250347742</v>
      </c>
      <c r="K7" s="47">
        <f t="shared" ref="K7:K70" si="2">J8/I7</f>
        <v>23.25476200393469</v>
      </c>
      <c r="L7" s="47">
        <f t="shared" ref="L7:L70" si="3">K7+(11/24)</f>
        <v>23.713095337268022</v>
      </c>
    </row>
    <row r="8" spans="2:12" x14ac:dyDescent="0.3">
      <c r="C8" s="44">
        <v>2</v>
      </c>
      <c r="D8" s="45">
        <v>9.4099999999999997E-5</v>
      </c>
      <c r="E8" s="46">
        <f t="shared" ref="E8:E71" si="4">E7-F7</f>
        <v>0.99950605287296002</v>
      </c>
      <c r="F8" s="46">
        <f>E8*D8</f>
        <v>9.4053519575345532E-5</v>
      </c>
      <c r="G8" s="46">
        <f>0.5+(SUM($E9:E$124)/E8)</f>
        <v>80.425636883356958</v>
      </c>
      <c r="H8" s="46">
        <f t="shared" si="0"/>
        <v>0.92295809435217857</v>
      </c>
      <c r="I8" s="46">
        <f t="shared" si="1"/>
        <v>0.92250220185309506</v>
      </c>
      <c r="J8" s="46">
        <f>SUM(I8:$I$125)</f>
        <v>22.333481120364073</v>
      </c>
      <c r="K8" s="47">
        <f t="shared" si="2"/>
        <v>23.209677847382089</v>
      </c>
      <c r="L8" s="47">
        <f t="shared" si="3"/>
        <v>23.668011180715421</v>
      </c>
    </row>
    <row r="9" spans="2:12" x14ac:dyDescent="0.3">
      <c r="C9" s="44">
        <v>3</v>
      </c>
      <c r="D9" s="45">
        <v>6.8800000000000005E-5</v>
      </c>
      <c r="E9" s="46">
        <f t="shared" si="4"/>
        <v>0.99941199935338465</v>
      </c>
      <c r="F9" s="46">
        <f>E9*D9</f>
        <v>6.8759545555512871E-5</v>
      </c>
      <c r="G9" s="46">
        <f>0.5+(SUM($E10:E$124)/E9)</f>
        <v>79.433158593580615</v>
      </c>
      <c r="H9" s="46">
        <f t="shared" si="0"/>
        <v>0.8866923761669504</v>
      </c>
      <c r="I9" s="46">
        <f t="shared" si="1"/>
        <v>0.88617100047641528</v>
      </c>
      <c r="J9" s="46">
        <f>SUM(I9:$I$125)</f>
        <v>21.410978918510981</v>
      </c>
      <c r="K9" s="47">
        <f t="shared" si="2"/>
        <v>23.161227242823564</v>
      </c>
      <c r="L9" s="47">
        <f t="shared" si="3"/>
        <v>23.619560576156896</v>
      </c>
    </row>
    <row r="10" spans="2:12" x14ac:dyDescent="0.3">
      <c r="C10" s="44">
        <v>4</v>
      </c>
      <c r="D10" s="45">
        <v>5.8199999999999998E-5</v>
      </c>
      <c r="E10" s="46">
        <f t="shared" si="4"/>
        <v>0.99934323980782913</v>
      </c>
      <c r="F10" s="46">
        <f t="shared" ref="F10:F73" si="5">E10*D10</f>
        <v>5.8161776556815652E-5</v>
      </c>
      <c r="G10" s="46">
        <f>0.5+(SUM($E11:E$124)/E10)</f>
        <v>78.438589568542938</v>
      </c>
      <c r="H10" s="46">
        <f t="shared" si="0"/>
        <v>0.85185164393020485</v>
      </c>
      <c r="I10" s="46">
        <f t="shared" si="1"/>
        <v>0.8512921816808362</v>
      </c>
      <c r="J10" s="46">
        <f>SUM(I10:$I$125)</f>
        <v>20.524807918034565</v>
      </c>
      <c r="K10" s="47">
        <f t="shared" si="2"/>
        <v>23.110180217454015</v>
      </c>
      <c r="L10" s="47">
        <f t="shared" si="3"/>
        <v>23.568513550787348</v>
      </c>
    </row>
    <row r="11" spans="2:12" x14ac:dyDescent="0.3">
      <c r="C11" s="44">
        <v>5</v>
      </c>
      <c r="D11" s="45">
        <v>5.4299999999999998E-5</v>
      </c>
      <c r="E11" s="46">
        <f>E10-F10</f>
        <v>0.99928507803127231</v>
      </c>
      <c r="F11" s="46">
        <f t="shared" si="5"/>
        <v>5.4261179737098083E-5</v>
      </c>
      <c r="G11" s="46">
        <f>0.5+(SUM($E12:E$124)/E11)</f>
        <v>77.443125858467923</v>
      </c>
      <c r="H11" s="46">
        <f t="shared" si="0"/>
        <v>0.81837990578365349</v>
      </c>
      <c r="I11" s="46">
        <f t="shared" si="1"/>
        <v>0.8177948280102435</v>
      </c>
      <c r="J11" s="46">
        <f>SUM(I11:$I$125)</f>
        <v>19.673515736353732</v>
      </c>
      <c r="K11" s="47">
        <f t="shared" si="2"/>
        <v>23.056786693333436</v>
      </c>
      <c r="L11" s="47">
        <f t="shared" si="3"/>
        <v>23.515120026666768</v>
      </c>
    </row>
    <row r="12" spans="2:12" x14ac:dyDescent="0.3">
      <c r="C12" s="44">
        <v>6</v>
      </c>
      <c r="D12" s="45">
        <v>5.3900000000000002E-5</v>
      </c>
      <c r="E12" s="46">
        <f t="shared" si="4"/>
        <v>0.99923081685153525</v>
      </c>
      <c r="F12" s="46">
        <f t="shared" si="5"/>
        <v>5.3858541028297749E-5</v>
      </c>
      <c r="G12" s="46">
        <f>0.5+(SUM($E13:E$124)/E12)</f>
        <v>76.447304097080391</v>
      </c>
      <c r="H12" s="46">
        <f t="shared" si="0"/>
        <v>0.78622336995259245</v>
      </c>
      <c r="I12" s="46">
        <f t="shared" si="1"/>
        <v>0.78561862018549578</v>
      </c>
      <c r="J12" s="46">
        <f>SUM(I12:$I$125)</f>
        <v>18.855720908343489</v>
      </c>
      <c r="K12" s="47">
        <f t="shared" si="2"/>
        <v>23.001112529501132</v>
      </c>
      <c r="L12" s="47">
        <f t="shared" si="3"/>
        <v>23.459445862834464</v>
      </c>
    </row>
    <row r="13" spans="2:12" x14ac:dyDescent="0.3">
      <c r="C13" s="44">
        <v>7</v>
      </c>
      <c r="D13" s="45">
        <v>5.5500000000000001E-5</v>
      </c>
      <c r="E13" s="46">
        <f t="shared" si="4"/>
        <v>0.9991769583105069</v>
      </c>
      <c r="F13" s="46">
        <f>E13*D13</f>
        <v>5.5454321186233136E-5</v>
      </c>
      <c r="G13" s="46">
        <f>0.5+(SUM($E14:E$124)/E13)</f>
        <v>75.451397877425975</v>
      </c>
      <c r="H13" s="46">
        <f t="shared" si="0"/>
        <v>0.75533035829819639</v>
      </c>
      <c r="I13" s="46">
        <f t="shared" si="1"/>
        <v>0.75470868992397722</v>
      </c>
      <c r="J13" s="46">
        <f>SUM(I13:$I$125)</f>
        <v>18.070102288157997</v>
      </c>
      <c r="K13" s="47">
        <f t="shared" si="2"/>
        <v>22.943148567665528</v>
      </c>
      <c r="L13" s="47">
        <f t="shared" si="3"/>
        <v>23.40148190099886</v>
      </c>
    </row>
    <row r="14" spans="2:12" x14ac:dyDescent="0.3">
      <c r="C14" s="44">
        <v>8</v>
      </c>
      <c r="D14" s="45">
        <v>5.8400000000000003E-5</v>
      </c>
      <c r="E14" s="46">
        <f t="shared" si="4"/>
        <v>0.99912150398932065</v>
      </c>
      <c r="F14" s="46">
        <f t="shared" si="5"/>
        <v>5.8348695832976326E-5</v>
      </c>
      <c r="G14" s="46">
        <f>0.5+(SUM($E15:E$124)/E14)</f>
        <v>74.455557910890036</v>
      </c>
      <c r="H14" s="46">
        <f t="shared" si="0"/>
        <v>0.72565122326659259</v>
      </c>
      <c r="I14" s="46">
        <f t="shared" si="1"/>
        <v>0.72501374156180831</v>
      </c>
      <c r="J14" s="46">
        <f>SUM(I14:$I$125)</f>
        <v>17.315393598234024</v>
      </c>
      <c r="K14" s="47">
        <f t="shared" si="2"/>
        <v>22.882848842193791</v>
      </c>
      <c r="L14" s="47">
        <f t="shared" si="3"/>
        <v>23.341182175527123</v>
      </c>
    </row>
    <row r="15" spans="2:12" x14ac:dyDescent="0.3">
      <c r="C15" s="44">
        <v>9</v>
      </c>
      <c r="D15" s="45">
        <v>6.2399999999999999E-5</v>
      </c>
      <c r="E15" s="46">
        <f t="shared" si="4"/>
        <v>0.99906315529348766</v>
      </c>
      <c r="F15" s="46">
        <f t="shared" si="5"/>
        <v>6.2341540890313622E-5</v>
      </c>
      <c r="G15" s="46">
        <f>0.5+(SUM($E16:E$124)/E15)</f>
        <v>73.459877167716627</v>
      </c>
      <c r="H15" s="46">
        <f t="shared" si="0"/>
        <v>0.69713826810125146</v>
      </c>
      <c r="I15" s="46">
        <f t="shared" si="1"/>
        <v>0.69648515780507358</v>
      </c>
      <c r="J15" s="46">
        <f>SUM(I15:$I$125)</f>
        <v>16.590379856672214</v>
      </c>
      <c r="K15" s="47">
        <f t="shared" si="2"/>
        <v>22.820148456509369</v>
      </c>
      <c r="L15" s="47">
        <f t="shared" si="3"/>
        <v>23.278481789842701</v>
      </c>
    </row>
    <row r="16" spans="2:12" x14ac:dyDescent="0.3">
      <c r="C16" s="44">
        <v>10</v>
      </c>
      <c r="D16" s="45">
        <v>6.7299999999999996E-5</v>
      </c>
      <c r="E16" s="46">
        <f t="shared" si="4"/>
        <v>0.99900081375259731</v>
      </c>
      <c r="F16" s="46">
        <f t="shared" si="5"/>
        <v>6.7232754765549793E-5</v>
      </c>
      <c r="G16" s="46">
        <f>0.5+(SUM($E17:E$124)/E16)</f>
        <v>72.464430148157888</v>
      </c>
      <c r="H16" s="46">
        <f t="shared" si="0"/>
        <v>0.66974567019046161</v>
      </c>
      <c r="I16" s="46">
        <f t="shared" si="1"/>
        <v>0.66907646952754984</v>
      </c>
      <c r="J16" s="46">
        <f>SUM(I16:$I$125)</f>
        <v>15.893894698867134</v>
      </c>
      <c r="K16" s="47">
        <f t="shared" si="2"/>
        <v>22.754974838810536</v>
      </c>
      <c r="L16" s="47">
        <f t="shared" si="3"/>
        <v>23.213308172143869</v>
      </c>
    </row>
    <row r="17" spans="3:12" x14ac:dyDescent="0.3">
      <c r="C17" s="44">
        <v>11</v>
      </c>
      <c r="D17" s="45">
        <v>7.3800000000000005E-5</v>
      </c>
      <c r="E17" s="46">
        <f t="shared" si="4"/>
        <v>0.9989335809978318</v>
      </c>
      <c r="F17" s="46">
        <f t="shared" si="5"/>
        <v>7.3721298277639995E-5</v>
      </c>
      <c r="G17" s="46">
        <f>0.5+(SUM($E18:E$124)/E17)</f>
        <v>71.469273680276558</v>
      </c>
      <c r="H17" s="46">
        <f t="shared" si="0"/>
        <v>0.64342940742670929</v>
      </c>
      <c r="I17" s="46">
        <f t="shared" si="1"/>
        <v>0.64274324208007561</v>
      </c>
      <c r="J17" s="46">
        <f>SUM(I17:$I$125)</f>
        <v>15.224818229339581</v>
      </c>
      <c r="K17" s="47">
        <f t="shared" si="2"/>
        <v>22.687247461472047</v>
      </c>
      <c r="L17" s="47">
        <f t="shared" si="3"/>
        <v>23.14558079480538</v>
      </c>
    </row>
    <row r="18" spans="3:12" x14ac:dyDescent="0.3">
      <c r="C18" s="44">
        <v>12</v>
      </c>
      <c r="D18" s="45">
        <v>8.3100000000000001E-5</v>
      </c>
      <c r="E18" s="46">
        <f t="shared" si="4"/>
        <v>0.99885985969955415</v>
      </c>
      <c r="F18" s="46">
        <f t="shared" si="5"/>
        <v>8.3005254341032944E-5</v>
      </c>
      <c r="G18" s="46">
        <f>0.5+(SUM($E19:E$124)/E18)</f>
        <v>70.474511599232571</v>
      </c>
      <c r="H18" s="46">
        <f t="shared" si="0"/>
        <v>0.61814718745961106</v>
      </c>
      <c r="I18" s="46">
        <f t="shared" si="1"/>
        <v>0.61744241293958113</v>
      </c>
      <c r="J18" s="46">
        <f>SUM(I18:$I$125)</f>
        <v>14.582074987259508</v>
      </c>
      <c r="K18" s="47">
        <f t="shared" si="2"/>
        <v>22.616898809778416</v>
      </c>
      <c r="L18" s="47">
        <f t="shared" si="3"/>
        <v>23.075232143111748</v>
      </c>
    </row>
    <row r="19" spans="3:12" x14ac:dyDescent="0.3">
      <c r="C19" s="44">
        <v>13</v>
      </c>
      <c r="D19" s="45">
        <v>9.7100000000000002E-5</v>
      </c>
      <c r="E19" s="46">
        <f t="shared" si="4"/>
        <v>0.99877685444521314</v>
      </c>
      <c r="F19" s="46">
        <f t="shared" si="5"/>
        <v>9.6981232566630191E-5</v>
      </c>
      <c r="G19" s="46">
        <f>0.5+(SUM($E20:E$124)/E19)</f>
        <v>69.480326964403304</v>
      </c>
      <c r="H19" s="46">
        <f t="shared" si="0"/>
        <v>0.59385837972870703</v>
      </c>
      <c r="I19" s="46">
        <f t="shared" si="1"/>
        <v>0.59313200449136894</v>
      </c>
      <c r="J19" s="46">
        <f>SUM(I19:$I$125)</f>
        <v>13.964632574319927</v>
      </c>
      <c r="K19" s="47">
        <f t="shared" si="2"/>
        <v>22.543886468063846</v>
      </c>
      <c r="L19" s="47">
        <f t="shared" si="3"/>
        <v>23.002219801397178</v>
      </c>
    </row>
    <row r="20" spans="3:12" x14ac:dyDescent="0.3">
      <c r="C20" s="44">
        <v>14</v>
      </c>
      <c r="D20" s="45">
        <v>1.182E-4</v>
      </c>
      <c r="E20" s="46">
        <f t="shared" si="4"/>
        <v>0.99867987321264651</v>
      </c>
      <c r="F20" s="46">
        <f t="shared" si="5"/>
        <v>1.1804396101373481E-4</v>
      </c>
      <c r="G20" s="46">
        <f>0.5+(SUM($E21:E$124)/E20)</f>
        <v>68.487025604589505</v>
      </c>
      <c r="H20" s="46">
        <f t="shared" si="0"/>
        <v>0.57052395016688151</v>
      </c>
      <c r="I20" s="46">
        <f t="shared" si="1"/>
        <v>0.56977078621743948</v>
      </c>
      <c r="J20" s="46">
        <f>SUM(I20:$I$125)</f>
        <v>13.371500569828557</v>
      </c>
      <c r="K20" s="47">
        <f t="shared" si="2"/>
        <v>22.468210187816897</v>
      </c>
      <c r="L20" s="47">
        <f t="shared" si="3"/>
        <v>22.926543521150229</v>
      </c>
    </row>
    <row r="21" spans="3:12" s="37" customFormat="1" x14ac:dyDescent="0.3">
      <c r="C21" s="44">
        <v>15</v>
      </c>
      <c r="D21" s="45">
        <v>1.4870000000000001E-4</v>
      </c>
      <c r="E21" s="46">
        <f t="shared" si="4"/>
        <v>0.99856182925163273</v>
      </c>
      <c r="F21" s="46">
        <f t="shared" si="5"/>
        <v>1.4848614400971781E-4</v>
      </c>
      <c r="G21" s="46">
        <f>0.5+(SUM($E22:E$124)/E21)</f>
        <v>67.495062620991305</v>
      </c>
      <c r="H21" s="46">
        <f t="shared" si="0"/>
        <v>0.54810639846947995</v>
      </c>
      <c r="I21" s="46">
        <f t="shared" si="1"/>
        <v>0.54731812788020817</v>
      </c>
      <c r="J21" s="46">
        <f>SUM(I21:$I$125)</f>
        <v>12.801729783611117</v>
      </c>
      <c r="K21" s="47">
        <f t="shared" si="2"/>
        <v>22.389924673595026</v>
      </c>
      <c r="L21" s="47">
        <f t="shared" si="3"/>
        <v>22.848258006928358</v>
      </c>
    </row>
    <row r="22" spans="3:12" x14ac:dyDescent="0.3">
      <c r="C22" s="44">
        <v>16</v>
      </c>
      <c r="D22" s="45">
        <v>1.9090000000000001E-4</v>
      </c>
      <c r="E22" s="46">
        <f t="shared" si="4"/>
        <v>0.99841334310762297</v>
      </c>
      <c r="F22" s="46">
        <f t="shared" si="5"/>
        <v>1.9059710719924523E-4</v>
      </c>
      <c r="G22" s="46">
        <f>0.5+(SUM($E23:E$124)/E22)</f>
        <v>66.50502626839743</v>
      </c>
      <c r="H22" s="46">
        <f t="shared" si="0"/>
        <v>0.52656969782830232</v>
      </c>
      <c r="I22" s="46">
        <f t="shared" si="1"/>
        <v>0.52573421238792617</v>
      </c>
      <c r="J22" s="46">
        <f>SUM(I22:$I$125)</f>
        <v>12.254411655730911</v>
      </c>
      <c r="K22" s="47">
        <f t="shared" si="2"/>
        <v>22.309138661664058</v>
      </c>
      <c r="L22" s="47">
        <f t="shared" si="3"/>
        <v>22.76747199499739</v>
      </c>
    </row>
    <row r="23" spans="3:12" x14ac:dyDescent="0.3">
      <c r="C23" s="44">
        <v>17</v>
      </c>
      <c r="D23" s="45">
        <v>2.7960000000000002E-4</v>
      </c>
      <c r="E23" s="46">
        <f t="shared" si="4"/>
        <v>0.99822274600042371</v>
      </c>
      <c r="F23" s="46">
        <f t="shared" si="5"/>
        <v>2.791030797817185E-4</v>
      </c>
      <c r="G23" s="46">
        <f>0.5+(SUM($E24:E$124)/E23)</f>
        <v>65.517629033779983</v>
      </c>
      <c r="H23" s="46">
        <f t="shared" si="0"/>
        <v>0.50587923703362703</v>
      </c>
      <c r="I23" s="46">
        <f t="shared" si="1"/>
        <v>0.50498016113630639</v>
      </c>
      <c r="J23" s="46">
        <f>SUM(I23:$I$125)</f>
        <v>11.728677443342987</v>
      </c>
      <c r="K23" s="47">
        <f t="shared" si="2"/>
        <v>22.226016279433857</v>
      </c>
      <c r="L23" s="47">
        <f t="shared" si="3"/>
        <v>22.684349612767189</v>
      </c>
    </row>
    <row r="24" spans="3:12" x14ac:dyDescent="0.3">
      <c r="C24" s="44">
        <v>18</v>
      </c>
      <c r="D24" s="45">
        <v>3.7399999999999998E-4</v>
      </c>
      <c r="E24" s="46">
        <f t="shared" si="4"/>
        <v>0.99794364292064197</v>
      </c>
      <c r="F24" s="46">
        <f t="shared" si="5"/>
        <v>3.732309224523201E-4</v>
      </c>
      <c r="G24" s="46">
        <f>0.5+(SUM($E25:E$124)/E24)</f>
        <v>64.535813047107951</v>
      </c>
      <c r="H24" s="46">
        <f t="shared" si="0"/>
        <v>0.48600176485121238</v>
      </c>
      <c r="I24" s="46">
        <f t="shared" si="1"/>
        <v>0.48500237168148008</v>
      </c>
      <c r="J24" s="46">
        <f>SUM(I24:$I$125)</f>
        <v>11.223697282206679</v>
      </c>
      <c r="K24" s="47">
        <f t="shared" si="2"/>
        <v>22.14153071725125</v>
      </c>
      <c r="L24" s="47">
        <f t="shared" si="3"/>
        <v>22.599864050584582</v>
      </c>
    </row>
    <row r="25" spans="3:12" x14ac:dyDescent="0.3">
      <c r="C25" s="44">
        <v>19</v>
      </c>
      <c r="D25" s="45">
        <v>4.9089999999999995E-4</v>
      </c>
      <c r="E25" s="46">
        <f t="shared" si="4"/>
        <v>0.99757041199818963</v>
      </c>
      <c r="F25" s="46">
        <f t="shared" si="5"/>
        <v>4.8970731524991128E-4</v>
      </c>
      <c r="G25" s="46">
        <f>0.5+(SUM($E26:E$124)/E25)</f>
        <v>63.55977140161216</v>
      </c>
      <c r="H25" s="46">
        <f t="shared" si="0"/>
        <v>0.46690533658489036</v>
      </c>
      <c r="I25" s="46">
        <f t="shared" si="1"/>
        <v>0.46577094898114246</v>
      </c>
      <c r="J25" s="46">
        <f>SUM(I25:$I$125)</f>
        <v>10.738694910525199</v>
      </c>
      <c r="K25" s="47">
        <f t="shared" si="2"/>
        <v>22.055742171158833</v>
      </c>
      <c r="L25" s="47">
        <f t="shared" si="3"/>
        <v>22.514075504492165</v>
      </c>
    </row>
    <row r="26" spans="3:12" x14ac:dyDescent="0.3">
      <c r="C26" s="44">
        <v>20</v>
      </c>
      <c r="D26" s="45">
        <v>6.045E-4</v>
      </c>
      <c r="E26" s="46">
        <f t="shared" si="4"/>
        <v>0.99708070468293974</v>
      </c>
      <c r="F26" s="46">
        <f t="shared" si="5"/>
        <v>6.0273528598083707E-4</v>
      </c>
      <c r="G26" s="46">
        <f>0.5+(SUM($E27:E$124)/E26)</f>
        <v>62.590742647177649</v>
      </c>
      <c r="H26" s="46">
        <f t="shared" si="0"/>
        <v>0.44855926273887053</v>
      </c>
      <c r="I26" s="46">
        <f t="shared" si="1"/>
        <v>0.44724978578373292</v>
      </c>
      <c r="J26" s="46">
        <f>SUM(I26:$I$125)</f>
        <v>10.272923961544054</v>
      </c>
      <c r="K26" s="47">
        <f t="shared" si="2"/>
        <v>21.969097555949443</v>
      </c>
      <c r="L26" s="47">
        <f t="shared" si="3"/>
        <v>22.427430889282775</v>
      </c>
    </row>
    <row r="27" spans="3:12" x14ac:dyDescent="0.3">
      <c r="C27" s="44">
        <v>21</v>
      </c>
      <c r="D27" s="45">
        <v>7.069E-4</v>
      </c>
      <c r="E27" s="46">
        <f t="shared" si="4"/>
        <v>0.99647796939695887</v>
      </c>
      <c r="F27" s="46">
        <f t="shared" si="5"/>
        <v>7.0441027656671022E-4</v>
      </c>
      <c r="G27" s="46">
        <f>0.5+(SUM($E28:E$124)/E27)</f>
        <v>61.628299204046506</v>
      </c>
      <c r="H27" s="46">
        <f t="shared" si="0"/>
        <v>0.43093405969725296</v>
      </c>
      <c r="I27" s="46">
        <f t="shared" si="1"/>
        <v>0.42941629675110649</v>
      </c>
      <c r="J27" s="46">
        <f>SUM(I27:$I$125)</f>
        <v>9.8256741757603194</v>
      </c>
      <c r="K27" s="47">
        <f t="shared" si="2"/>
        <v>21.88146549187762</v>
      </c>
      <c r="L27" s="47">
        <f t="shared" si="3"/>
        <v>22.339798825210952</v>
      </c>
    </row>
    <row r="28" spans="3:12" x14ac:dyDescent="0.3">
      <c r="C28" s="44">
        <v>22</v>
      </c>
      <c r="D28" s="45">
        <v>7.6230000000000004E-4</v>
      </c>
      <c r="E28" s="46">
        <f t="shared" si="4"/>
        <v>0.99577355912039212</v>
      </c>
      <c r="F28" s="46">
        <f t="shared" si="5"/>
        <v>7.590781841174749E-4</v>
      </c>
      <c r="G28" s="46">
        <f>0.5+(SUM($E29:E$124)/E28)</f>
        <v>60.671541366638579</v>
      </c>
      <c r="H28" s="46">
        <f t="shared" si="0"/>
        <v>0.41400140234148608</v>
      </c>
      <c r="I28" s="46">
        <f t="shared" si="1"/>
        <v>0.41225164989041502</v>
      </c>
      <c r="J28" s="46">
        <f>SUM(I28:$I$125)</f>
        <v>9.3962578790092159</v>
      </c>
      <c r="K28" s="47">
        <f t="shared" si="2"/>
        <v>21.792529469577463</v>
      </c>
      <c r="L28" s="47">
        <f t="shared" si="3"/>
        <v>22.250862802910795</v>
      </c>
    </row>
    <row r="29" spans="3:12" x14ac:dyDescent="0.3">
      <c r="C29" s="44">
        <v>23</v>
      </c>
      <c r="D29" s="45">
        <v>7.8169999999999997E-4</v>
      </c>
      <c r="E29" s="46">
        <f t="shared" si="4"/>
        <v>0.99501448093627465</v>
      </c>
      <c r="F29" s="46">
        <f t="shared" si="5"/>
        <v>7.7780281974788586E-4</v>
      </c>
      <c r="G29" s="46">
        <f>0.5+(SUM($E30:E$124)/E29)</f>
        <v>59.717445125057417</v>
      </c>
      <c r="H29" s="46">
        <f t="shared" si="0"/>
        <v>0.3977340785296245</v>
      </c>
      <c r="I29" s="46">
        <f t="shared" si="1"/>
        <v>0.39575116769882185</v>
      </c>
      <c r="J29" s="46">
        <f>SUM(I29:$I$125)</f>
        <v>8.9840062291187994</v>
      </c>
      <c r="K29" s="47">
        <f t="shared" si="2"/>
        <v>21.701149010774088</v>
      </c>
      <c r="L29" s="47">
        <f t="shared" si="3"/>
        <v>22.15948234410742</v>
      </c>
    </row>
    <row r="30" spans="3:12" x14ac:dyDescent="0.3">
      <c r="C30" s="44">
        <v>24</v>
      </c>
      <c r="D30" s="45">
        <v>7.7309999999999998E-4</v>
      </c>
      <c r="E30" s="46">
        <f t="shared" si="4"/>
        <v>0.99423667811652672</v>
      </c>
      <c r="F30" s="46">
        <f t="shared" si="5"/>
        <v>7.686443758518868E-4</v>
      </c>
      <c r="G30" s="46">
        <f>0.5+(SUM($E31:E$124)/E30)</f>
        <v>58.763771615329127</v>
      </c>
      <c r="H30" s="46">
        <f t="shared" si="0"/>
        <v>0.38210594536422759</v>
      </c>
      <c r="I30" s="46">
        <f t="shared" si="1"/>
        <v>0.37990374580750469</v>
      </c>
      <c r="J30" s="46">
        <f>SUM(I30:$I$125)</f>
        <v>8.5882550614199786</v>
      </c>
      <c r="K30" s="47">
        <f t="shared" si="2"/>
        <v>21.606397426182788</v>
      </c>
      <c r="L30" s="47">
        <f t="shared" si="3"/>
        <v>22.06473075951612</v>
      </c>
    </row>
    <row r="31" spans="3:12" x14ac:dyDescent="0.3">
      <c r="C31" s="44">
        <v>25</v>
      </c>
      <c r="D31" s="45">
        <v>7.5440000000000001E-4</v>
      </c>
      <c r="E31" s="46">
        <f t="shared" si="4"/>
        <v>0.99346803374067483</v>
      </c>
      <c r="F31" s="46">
        <f t="shared" si="5"/>
        <v>7.4947228465396505E-4</v>
      </c>
      <c r="G31" s="46">
        <f>0.5+(SUM($E32:E$124)/E31)</f>
        <v>57.808850187409007</v>
      </c>
      <c r="H31" s="46">
        <f t="shared" si="0"/>
        <v>0.36709188717862196</v>
      </c>
      <c r="I31" s="46">
        <f t="shared" si="1"/>
        <v>0.36469405535749921</v>
      </c>
      <c r="J31" s="46">
        <f>SUM(I31:$I$125)</f>
        <v>8.2083513156124699</v>
      </c>
      <c r="K31" s="47">
        <f t="shared" si="2"/>
        <v>21.507499628876747</v>
      </c>
      <c r="L31" s="47">
        <f t="shared" si="3"/>
        <v>21.965832962210079</v>
      </c>
    </row>
    <row r="32" spans="3:12" x14ac:dyDescent="0.3">
      <c r="C32" s="44">
        <v>26</v>
      </c>
      <c r="D32" s="45">
        <v>7.3729999999999998E-4</v>
      </c>
      <c r="E32" s="46">
        <f t="shared" si="4"/>
        <v>0.99271856145602089</v>
      </c>
      <c r="F32" s="46">
        <f t="shared" si="5"/>
        <v>7.3193139536152413E-4</v>
      </c>
      <c r="G32" s="46">
        <f>0.5+(SUM($E33:E$124)/E32)</f>
        <v>56.852116624190295</v>
      </c>
      <c r="H32" s="46">
        <f t="shared" si="0"/>
        <v>0.3526677751740051</v>
      </c>
      <c r="I32" s="46">
        <f t="shared" si="1"/>
        <v>0.35009984644263376</v>
      </c>
      <c r="J32" s="46">
        <f>SUM(I32:$I$125)</f>
        <v>7.8436572602549699</v>
      </c>
      <c r="K32" s="47">
        <f t="shared" si="2"/>
        <v>21.404057985041717</v>
      </c>
      <c r="L32" s="47">
        <f t="shared" si="3"/>
        <v>21.86239131837505</v>
      </c>
    </row>
    <row r="33" spans="3:12" x14ac:dyDescent="0.3">
      <c r="C33" s="44">
        <v>27</v>
      </c>
      <c r="D33" s="45">
        <v>7.2979999999999996E-4</v>
      </c>
      <c r="E33" s="46">
        <f t="shared" si="4"/>
        <v>0.99198663006065935</v>
      </c>
      <c r="F33" s="46">
        <f t="shared" si="5"/>
        <v>7.2395184261826913E-4</v>
      </c>
      <c r="G33" s="46">
        <f>0.5+(SUM($E34:E$124)/E33)</f>
        <v>55.893695696026981</v>
      </c>
      <c r="H33" s="46">
        <f t="shared" si="0"/>
        <v>0.33881042864252592</v>
      </c>
      <c r="I33" s="46">
        <f t="shared" si="1"/>
        <v>0.33609541533850679</v>
      </c>
      <c r="J33" s="46">
        <f>SUM(I33:$I$125)</f>
        <v>7.4935574138123346</v>
      </c>
      <c r="K33" s="47">
        <f t="shared" si="2"/>
        <v>21.295922740466462</v>
      </c>
      <c r="L33" s="47">
        <f t="shared" si="3"/>
        <v>21.754256073799795</v>
      </c>
    </row>
    <row r="34" spans="3:12" x14ac:dyDescent="0.3">
      <c r="C34" s="44">
        <v>28</v>
      </c>
      <c r="D34" s="45">
        <v>7.2579999999999997E-4</v>
      </c>
      <c r="E34" s="46">
        <f t="shared" si="4"/>
        <v>0.99126267821804104</v>
      </c>
      <c r="F34" s="46">
        <f t="shared" si="5"/>
        <v>7.1945845185065419E-4</v>
      </c>
      <c r="G34" s="46">
        <f>0.5+(SUM($E35:E$124)/E34)</f>
        <v>54.934151539820746</v>
      </c>
      <c r="H34" s="46">
        <f t="shared" si="0"/>
        <v>0.32549757771402232</v>
      </c>
      <c r="I34" s="46">
        <f t="shared" si="1"/>
        <v>0.32265360063828674</v>
      </c>
      <c r="J34" s="46">
        <f>SUM(I34:$I$125)</f>
        <v>7.1574619984738277</v>
      </c>
      <c r="K34" s="47">
        <f t="shared" si="2"/>
        <v>21.183115218037671</v>
      </c>
      <c r="L34" s="47">
        <f t="shared" si="3"/>
        <v>21.641448551371003</v>
      </c>
    </row>
    <row r="35" spans="3:12" x14ac:dyDescent="0.3">
      <c r="C35" s="44">
        <v>29</v>
      </c>
      <c r="D35" s="45">
        <v>7.1770000000000004E-4</v>
      </c>
      <c r="E35" s="46">
        <f t="shared" si="4"/>
        <v>0.99054321976619042</v>
      </c>
      <c r="F35" s="46">
        <f t="shared" si="5"/>
        <v>7.1091286882619487E-4</v>
      </c>
      <c r="G35" s="46">
        <f>0.5+(SUM($E36:E$124)/E35)</f>
        <v>53.973688542965228</v>
      </c>
      <c r="H35" s="46">
        <f t="shared" si="0"/>
        <v>0.31270782756655041</v>
      </c>
      <c r="I35" s="46">
        <f t="shared" si="1"/>
        <v>0.30975061836386153</v>
      </c>
      <c r="J35" s="46">
        <f>SUM(I35:$I$125)</f>
        <v>6.8348083978355412</v>
      </c>
      <c r="K35" s="47">
        <f t="shared" si="2"/>
        <v>21.065519784715157</v>
      </c>
      <c r="L35" s="47">
        <f t="shared" si="3"/>
        <v>21.523853118048489</v>
      </c>
    </row>
    <row r="36" spans="3:12" x14ac:dyDescent="0.3">
      <c r="C36" s="44">
        <v>30</v>
      </c>
      <c r="D36" s="45">
        <v>7.2110000000000002E-4</v>
      </c>
      <c r="E36" s="46">
        <f t="shared" si="4"/>
        <v>0.98983230689736423</v>
      </c>
      <c r="F36" s="46">
        <f t="shared" si="5"/>
        <v>7.1376807650368938E-4</v>
      </c>
      <c r="G36" s="46">
        <f>0.5+(SUM($E37:E$124)/E36)</f>
        <v>53.012094172953162</v>
      </c>
      <c r="H36" s="46">
        <f t="shared" si="0"/>
        <v>0.30042062404318415</v>
      </c>
      <c r="I36" s="46">
        <f t="shared" si="1"/>
        <v>0.29736603933621075</v>
      </c>
      <c r="J36" s="46">
        <f>SUM(I36:$I$125)</f>
        <v>6.5250577794716786</v>
      </c>
      <c r="K36" s="47">
        <f t="shared" si="2"/>
        <v>20.942847925866406</v>
      </c>
      <c r="L36" s="47">
        <f t="shared" si="3"/>
        <v>21.401181259199738</v>
      </c>
    </row>
    <row r="37" spans="3:12" x14ac:dyDescent="0.3">
      <c r="C37" s="44">
        <v>31</v>
      </c>
      <c r="D37" s="45">
        <v>7.3419999999999996E-4</v>
      </c>
      <c r="E37" s="46">
        <f t="shared" si="4"/>
        <v>0.98911853882086054</v>
      </c>
      <c r="F37" s="46">
        <f t="shared" si="5"/>
        <v>7.2621083120227576E-4</v>
      </c>
      <c r="G37" s="46">
        <f>0.5+(SUM($E38:E$124)/E37)</f>
        <v>52.049987969277815</v>
      </c>
      <c r="H37" s="46">
        <f t="shared" si="0"/>
        <v>0.28861622061983305</v>
      </c>
      <c r="I37" s="46">
        <f t="shared" si="1"/>
        <v>0.28547565441948841</v>
      </c>
      <c r="J37" s="46">
        <f>SUM(I37:$I$125)</f>
        <v>6.2276917401354694</v>
      </c>
      <c r="K37" s="47">
        <f t="shared" si="2"/>
        <v>20.815141304428963</v>
      </c>
      <c r="L37" s="47">
        <f t="shared" si="3"/>
        <v>21.273474637762295</v>
      </c>
    </row>
    <row r="38" spans="3:12" x14ac:dyDescent="0.3">
      <c r="C38" s="44">
        <v>32</v>
      </c>
      <c r="D38" s="45">
        <v>7.5790000000000005E-4</v>
      </c>
      <c r="E38" s="46">
        <f t="shared" si="4"/>
        <v>0.98839232798965826</v>
      </c>
      <c r="F38" s="46">
        <f t="shared" si="5"/>
        <v>7.4910254538336203E-4</v>
      </c>
      <c r="G38" s="46">
        <f>0.5+(SUM($E39:E$124)/E38)</f>
        <v>51.087863778864254</v>
      </c>
      <c r="H38" s="46">
        <f t="shared" si="0"/>
        <v>0.27727564667098958</v>
      </c>
      <c r="I38" s="46">
        <f t="shared" si="1"/>
        <v>0.27405712190797732</v>
      </c>
      <c r="J38" s="46">
        <f>SUM(I38:$I$125)</f>
        <v>5.942216085715982</v>
      </c>
      <c r="K38" s="47">
        <f t="shared" si="2"/>
        <v>20.682399801714528</v>
      </c>
      <c r="L38" s="47">
        <f t="shared" si="3"/>
        <v>21.14073313504786</v>
      </c>
    </row>
    <row r="39" spans="3:12" x14ac:dyDescent="0.3">
      <c r="C39" s="44">
        <v>33</v>
      </c>
      <c r="D39" s="45">
        <v>7.9409999999999995E-4</v>
      </c>
      <c r="E39" s="46">
        <f t="shared" si="4"/>
        <v>0.98764322544427485</v>
      </c>
      <c r="F39" s="46">
        <f t="shared" si="5"/>
        <v>7.8428748532529866E-4</v>
      </c>
      <c r="G39" s="46">
        <f>0.5+(SUM($E40:E$124)/E39)</f>
        <v>50.126233401158999</v>
      </c>
      <c r="H39" s="46">
        <f t="shared" si="0"/>
        <v>0.26638067698240908</v>
      </c>
      <c r="I39" s="46">
        <f t="shared" si="1"/>
        <v>0.26308907101093598</v>
      </c>
      <c r="J39" s="46">
        <f>SUM(I39:$I$125)</f>
        <v>5.6681589638080041</v>
      </c>
      <c r="K39" s="47">
        <f t="shared" si="2"/>
        <v>20.544638635226288</v>
      </c>
      <c r="L39" s="47">
        <f t="shared" si="3"/>
        <v>21.002971968559621</v>
      </c>
    </row>
    <row r="40" spans="3:12" x14ac:dyDescent="0.3">
      <c r="C40" s="44">
        <v>34</v>
      </c>
      <c r="D40" s="45">
        <v>8.3949999999999997E-4</v>
      </c>
      <c r="E40" s="46">
        <f t="shared" si="4"/>
        <v>0.98685893795894952</v>
      </c>
      <c r="F40" s="46">
        <f t="shared" si="5"/>
        <v>8.2846807841653808E-4</v>
      </c>
      <c r="G40" s="46">
        <f>0.5+(SUM($E41:E$124)/E40)</f>
        <v>49.165672912018437</v>
      </c>
      <c r="H40" s="46">
        <f t="shared" si="0"/>
        <v>0.25591380246172452</v>
      </c>
      <c r="I40" s="46">
        <f t="shared" si="1"/>
        <v>0.25255082330641387</v>
      </c>
      <c r="J40" s="46">
        <f>SUM(I40:$I$125)</f>
        <v>5.4050698927970675</v>
      </c>
      <c r="K40" s="47">
        <f t="shared" si="2"/>
        <v>20.401909611829794</v>
      </c>
      <c r="L40" s="47">
        <f t="shared" si="3"/>
        <v>20.860242945163126</v>
      </c>
    </row>
    <row r="41" spans="3:12" x14ac:dyDescent="0.3">
      <c r="C41" s="44">
        <v>35</v>
      </c>
      <c r="D41" s="45">
        <v>8.8020000000000004E-4</v>
      </c>
      <c r="E41" s="46">
        <f t="shared" si="4"/>
        <v>0.986030469880533</v>
      </c>
      <c r="F41" s="46">
        <f t="shared" si="5"/>
        <v>8.6790401958884516E-4</v>
      </c>
      <c r="G41" s="46">
        <f>0.5+(SUM($E42:E$124)/E41)</f>
        <v>48.206562070876942</v>
      </c>
      <c r="H41" s="46">
        <f t="shared" si="0"/>
        <v>0.2458582019999275</v>
      </c>
      <c r="I41" s="46">
        <f t="shared" si="1"/>
        <v>0.24242367844197152</v>
      </c>
      <c r="J41" s="46">
        <f>SUM(I41:$I$125)</f>
        <v>5.1525190694906531</v>
      </c>
      <c r="K41" s="47">
        <f t="shared" si="2"/>
        <v>20.254190607969029</v>
      </c>
      <c r="L41" s="47">
        <f t="shared" si="3"/>
        <v>20.712523941302361</v>
      </c>
    </row>
    <row r="42" spans="3:12" x14ac:dyDescent="0.3">
      <c r="C42" s="44">
        <v>36</v>
      </c>
      <c r="D42" s="45">
        <v>9.2020000000000003E-4</v>
      </c>
      <c r="E42" s="46">
        <f t="shared" si="4"/>
        <v>0.98516256586094419</v>
      </c>
      <c r="F42" s="46">
        <f t="shared" si="5"/>
        <v>9.0654659310524085E-4</v>
      </c>
      <c r="G42" s="46">
        <f>0.5+(SUM($E43:E$124)/E42)</f>
        <v>47.248590380129521</v>
      </c>
      <c r="H42" s="46">
        <f t="shared" si="0"/>
        <v>0.23619771543849311</v>
      </c>
      <c r="I42" s="46">
        <f t="shared" si="1"/>
        <v>0.23269314739187902</v>
      </c>
      <c r="J42" s="46">
        <f>SUM(I42:$I$125)</f>
        <v>4.9100953910486833</v>
      </c>
      <c r="K42" s="47">
        <f t="shared" si="2"/>
        <v>20.101160245082692</v>
      </c>
      <c r="L42" s="47">
        <f t="shared" si="3"/>
        <v>20.559493578416024</v>
      </c>
    </row>
    <row r="43" spans="3:12" x14ac:dyDescent="0.3">
      <c r="C43" s="44">
        <v>37</v>
      </c>
      <c r="D43" s="45">
        <v>9.5120000000000003E-4</v>
      </c>
      <c r="E43" s="46">
        <f t="shared" si="4"/>
        <v>0.9842560192678389</v>
      </c>
      <c r="F43" s="46">
        <f t="shared" si="5"/>
        <v>9.3622432552756837E-4</v>
      </c>
      <c r="G43" s="46">
        <f>0.5+(SUM($E44:E$124)/E43)</f>
        <v>46.29164805466943</v>
      </c>
      <c r="H43" s="46">
        <f t="shared" si="0"/>
        <v>0.22691681759870605</v>
      </c>
      <c r="I43" s="46">
        <f t="shared" si="1"/>
        <v>0.22334424359462871</v>
      </c>
      <c r="J43" s="46">
        <f>SUM(I43:$I$125)</f>
        <v>4.6774022436568057</v>
      </c>
      <c r="K43" s="47">
        <f t="shared" si="2"/>
        <v>19.942569051147441</v>
      </c>
      <c r="L43" s="47">
        <f t="shared" si="3"/>
        <v>20.400902384480773</v>
      </c>
    </row>
    <row r="44" spans="3:12" x14ac:dyDescent="0.3">
      <c r="C44" s="44">
        <v>38</v>
      </c>
      <c r="D44" s="45">
        <v>9.8759999999999994E-4</v>
      </c>
      <c r="E44" s="46">
        <f t="shared" si="4"/>
        <v>0.98331979494231136</v>
      </c>
      <c r="F44" s="46">
        <f t="shared" si="5"/>
        <v>9.711266294850266E-4</v>
      </c>
      <c r="G44" s="46">
        <f>0.5+(SUM($E45:E$124)/E44)</f>
        <v>45.335246541179401</v>
      </c>
      <c r="H44" s="46">
        <f t="shared" si="0"/>
        <v>0.21800059333144975</v>
      </c>
      <c r="I44" s="46">
        <f t="shared" si="1"/>
        <v>0.21436429873198337</v>
      </c>
      <c r="J44" s="46">
        <f>SUM(I44:$I$125)</f>
        <v>4.4540580000621777</v>
      </c>
      <c r="K44" s="47">
        <f t="shared" si="2"/>
        <v>19.777984143857008</v>
      </c>
      <c r="L44" s="47">
        <f t="shared" si="3"/>
        <v>20.23631747719034</v>
      </c>
    </row>
    <row r="45" spans="3:12" x14ac:dyDescent="0.3">
      <c r="C45" s="44">
        <v>39</v>
      </c>
      <c r="D45" s="45">
        <v>1.0291E-3</v>
      </c>
      <c r="E45" s="46">
        <f t="shared" si="4"/>
        <v>0.9823486683128263</v>
      </c>
      <c r="F45" s="46">
        <f t="shared" si="5"/>
        <v>1.0109350145607295E-3</v>
      </c>
      <c r="G45" s="46">
        <f>0.5+(SUM($E46:E$124)/E45)</f>
        <v>44.379569604120427</v>
      </c>
      <c r="H45" s="46">
        <f t="shared" si="0"/>
        <v>0.20943471354736265</v>
      </c>
      <c r="I45" s="46">
        <f t="shared" si="1"/>
        <v>0.20573791195172994</v>
      </c>
      <c r="J45" s="46">
        <f>SUM(I45:$I$125)</f>
        <v>4.2396937013301939</v>
      </c>
      <c r="K45" s="47">
        <f t="shared" si="2"/>
        <v>19.607255420794338</v>
      </c>
      <c r="L45" s="47">
        <f t="shared" si="3"/>
        <v>20.065588754127671</v>
      </c>
    </row>
    <row r="46" spans="3:12" x14ac:dyDescent="0.3">
      <c r="C46" s="44">
        <v>40</v>
      </c>
      <c r="D46" s="45">
        <v>1.0882999999999999E-3</v>
      </c>
      <c r="E46" s="46">
        <f t="shared" si="4"/>
        <v>0.98133773329826557</v>
      </c>
      <c r="F46" s="46">
        <f t="shared" si="5"/>
        <v>1.0679898551485024E-3</v>
      </c>
      <c r="G46" s="46">
        <f>0.5+(SUM($E47:E$124)/E46)</f>
        <v>43.424772587590326</v>
      </c>
      <c r="H46" s="46">
        <f t="shared" si="0"/>
        <v>0.20120541218883914</v>
      </c>
      <c r="I46" s="46">
        <f t="shared" si="1"/>
        <v>0.19745046312473863</v>
      </c>
      <c r="J46" s="46">
        <f>SUM(I46:$I$125)</f>
        <v>4.0339557893784654</v>
      </c>
      <c r="K46" s="47">
        <f t="shared" si="2"/>
        <v>19.430216903720439</v>
      </c>
      <c r="L46" s="47">
        <f t="shared" si="3"/>
        <v>19.888550237053771</v>
      </c>
    </row>
    <row r="47" spans="3:12" x14ac:dyDescent="0.3">
      <c r="C47" s="44">
        <v>41</v>
      </c>
      <c r="D47" s="45">
        <v>1.1563000000000001E-3</v>
      </c>
      <c r="E47" s="46">
        <f t="shared" si="4"/>
        <v>0.98026974344311701</v>
      </c>
      <c r="F47" s="46">
        <f t="shared" si="5"/>
        <v>1.1334859043432763E-3</v>
      </c>
      <c r="G47" s="46">
        <f>0.5+(SUM($E48:E$124)/E47)</f>
        <v>42.47153851295397</v>
      </c>
      <c r="H47" s="46">
        <f t="shared" si="0"/>
        <v>0.19329946410686821</v>
      </c>
      <c r="I47" s="46">
        <f t="shared" si="1"/>
        <v>0.18948561608773171</v>
      </c>
      <c r="J47" s="46">
        <f>SUM(I47:$I$125)</f>
        <v>3.8365053262537256</v>
      </c>
      <c r="K47" s="47">
        <f t="shared" si="2"/>
        <v>19.246947528077417</v>
      </c>
      <c r="L47" s="47">
        <f t="shared" si="3"/>
        <v>19.705280861410749</v>
      </c>
    </row>
    <row r="48" spans="3:12" x14ac:dyDescent="0.3">
      <c r="C48" s="44">
        <v>42</v>
      </c>
      <c r="D48" s="45">
        <v>1.2443000000000001E-3</v>
      </c>
      <c r="E48" s="46">
        <f t="shared" si="4"/>
        <v>0.97913625753877376</v>
      </c>
      <c r="F48" s="46">
        <f t="shared" si="5"/>
        <v>1.2183392452554962E-3</v>
      </c>
      <c r="G48" s="46">
        <f>0.5+(SUM($E49:E$124)/E48)</f>
        <v>41.52012638509305</v>
      </c>
      <c r="H48" s="46">
        <f t="shared" si="0"/>
        <v>0.18570416380715554</v>
      </c>
      <c r="I48" s="46">
        <f t="shared" si="1"/>
        <v>0.18182967995950569</v>
      </c>
      <c r="J48" s="46">
        <f>SUM(I48:$I$125)</f>
        <v>3.6470197101659942</v>
      </c>
      <c r="K48" s="47">
        <f t="shared" si="2"/>
        <v>19.057339984199512</v>
      </c>
      <c r="L48" s="47">
        <f t="shared" si="3"/>
        <v>19.515673317532844</v>
      </c>
    </row>
    <row r="49" spans="3:12" x14ac:dyDescent="0.3">
      <c r="C49" s="44">
        <v>43</v>
      </c>
      <c r="D49" s="45">
        <v>1.3504999999999999E-3</v>
      </c>
      <c r="E49" s="46">
        <f t="shared" si="4"/>
        <v>0.97791791829351826</v>
      </c>
      <c r="F49" s="46">
        <f t="shared" si="5"/>
        <v>1.3206781486553964E-3</v>
      </c>
      <c r="G49" s="46">
        <f>0.5+(SUM($E50:E$124)/E49)</f>
        <v>40.57123131822231</v>
      </c>
      <c r="H49" s="46">
        <f t="shared" si="0"/>
        <v>0.17840730503137242</v>
      </c>
      <c r="I49" s="46">
        <f t="shared" si="1"/>
        <v>0.17446770034463643</v>
      </c>
      <c r="J49" s="46">
        <f>SUM(I49:$I$125)</f>
        <v>3.4651900302064882</v>
      </c>
      <c r="K49" s="47">
        <f t="shared" si="2"/>
        <v>18.861498852575533</v>
      </c>
      <c r="L49" s="47">
        <f t="shared" si="3"/>
        <v>19.319832185908865</v>
      </c>
    </row>
    <row r="50" spans="3:12" x14ac:dyDescent="0.3">
      <c r="C50" s="44">
        <v>44</v>
      </c>
      <c r="D50" s="45">
        <v>1.4798000000000001E-3</v>
      </c>
      <c r="E50" s="46">
        <f t="shared" si="4"/>
        <v>0.97659724014486282</v>
      </c>
      <c r="F50" s="46">
        <f t="shared" si="5"/>
        <v>1.445168595966368E-3</v>
      </c>
      <c r="G50" s="46">
        <f>0.5+(SUM($E51:E$124)/E50)</f>
        <v>39.625420698876141</v>
      </c>
      <c r="H50" s="46">
        <f t="shared" si="0"/>
        <v>0.17139716114071707</v>
      </c>
      <c r="I50" s="46">
        <f t="shared" si="1"/>
        <v>0.16738599453868863</v>
      </c>
      <c r="J50" s="46">
        <f>SUM(I50:$I$125)</f>
        <v>3.2907223298618518</v>
      </c>
      <c r="K50" s="47">
        <f t="shared" si="2"/>
        <v>18.659484289178408</v>
      </c>
      <c r="L50" s="47">
        <f t="shared" si="3"/>
        <v>19.11781762251174</v>
      </c>
    </row>
    <row r="51" spans="3:12" x14ac:dyDescent="0.3">
      <c r="C51" s="44">
        <v>45</v>
      </c>
      <c r="D51" s="45">
        <v>1.6034000000000001E-3</v>
      </c>
      <c r="E51" s="46">
        <f t="shared" si="4"/>
        <v>0.97515207154889649</v>
      </c>
      <c r="F51" s="46">
        <f t="shared" si="5"/>
        <v>1.5635588315215008E-3</v>
      </c>
      <c r="G51" s="46">
        <f>0.5+(SUM($E52:E$124)/E51)</f>
        <v>38.683404300560106</v>
      </c>
      <c r="H51" s="46">
        <f t="shared" si="0"/>
        <v>0.16466246627026332</v>
      </c>
      <c r="I51" s="46">
        <f t="shared" si="1"/>
        <v>0.16057094508979758</v>
      </c>
      <c r="J51" s="46">
        <f>SUM(I51:$I$125)</f>
        <v>3.1233363353231636</v>
      </c>
      <c r="K51" s="47">
        <f t="shared" si="2"/>
        <v>18.451441439648192</v>
      </c>
      <c r="L51" s="47">
        <f t="shared" si="3"/>
        <v>18.909774772981525</v>
      </c>
    </row>
    <row r="52" spans="3:12" x14ac:dyDescent="0.3">
      <c r="C52" s="44">
        <v>46</v>
      </c>
      <c r="D52" s="45">
        <v>1.7246E-3</v>
      </c>
      <c r="E52" s="46">
        <f t="shared" si="4"/>
        <v>0.97358851271737501</v>
      </c>
      <c r="F52" s="46">
        <f t="shared" si="5"/>
        <v>1.6790507490323848E-3</v>
      </c>
      <c r="G52" s="46">
        <f>0.5+(SUM($E53:E$124)/E52)</f>
        <v>37.744725894058639</v>
      </c>
      <c r="H52" s="46">
        <f t="shared" si="0"/>
        <v>0.15819239722380951</v>
      </c>
      <c r="I52" s="46">
        <f t="shared" si="1"/>
        <v>0.15401430073632491</v>
      </c>
      <c r="J52" s="46">
        <f>SUM(I52:$I$125)</f>
        <v>2.9627653902333653</v>
      </c>
      <c r="K52" s="47">
        <f t="shared" si="2"/>
        <v>18.236949920031581</v>
      </c>
      <c r="L52" s="47">
        <f t="shared" si="3"/>
        <v>18.695283253364913</v>
      </c>
    </row>
    <row r="53" spans="3:12" x14ac:dyDescent="0.3">
      <c r="C53" s="44">
        <v>47</v>
      </c>
      <c r="D53" s="45">
        <v>1.8462999999999999E-3</v>
      </c>
      <c r="E53" s="46">
        <f t="shared" si="4"/>
        <v>0.9719094619683426</v>
      </c>
      <c r="F53" s="46">
        <f t="shared" si="5"/>
        <v>1.7944364396321509E-3</v>
      </c>
      <c r="G53" s="46">
        <f>0.5+(SUM($E54:E$124)/E53)</f>
        <v>36.809069114653759</v>
      </c>
      <c r="H53" s="46">
        <f t="shared" si="0"/>
        <v>0.15197655608013214</v>
      </c>
      <c r="I53" s="46">
        <f t="shared" si="1"/>
        <v>0.14770745285164288</v>
      </c>
      <c r="J53" s="46">
        <f>SUM(I53:$I$125)</f>
        <v>2.8087510894970404</v>
      </c>
      <c r="K53" s="47">
        <f t="shared" si="2"/>
        <v>18.015635536807643</v>
      </c>
      <c r="L53" s="47">
        <f t="shared" si="3"/>
        <v>18.473968870140975</v>
      </c>
    </row>
    <row r="54" spans="3:12" x14ac:dyDescent="0.3">
      <c r="C54" s="44">
        <v>48</v>
      </c>
      <c r="D54" s="45">
        <v>2.0008999999999999E-3</v>
      </c>
      <c r="E54" s="46">
        <f t="shared" si="4"/>
        <v>0.97011502552871043</v>
      </c>
      <c r="F54" s="46">
        <f t="shared" si="5"/>
        <v>1.9411031545803967E-3</v>
      </c>
      <c r="G54" s="46">
        <f>0.5+(SUM($E55:E$124)/E54)</f>
        <v>35.876230549116592</v>
      </c>
      <c r="H54" s="46">
        <f t="shared" si="0"/>
        <v>0.1460049534826901</v>
      </c>
      <c r="I54" s="46">
        <f t="shared" si="1"/>
        <v>0.1416415991751781</v>
      </c>
      <c r="J54" s="46">
        <f>SUM(I54:$I$125)</f>
        <v>2.6610436366453971</v>
      </c>
      <c r="K54" s="47">
        <f t="shared" si="2"/>
        <v>17.787161767033556</v>
      </c>
      <c r="L54" s="47">
        <f t="shared" si="3"/>
        <v>18.245495100366888</v>
      </c>
    </row>
    <row r="55" spans="3:12" x14ac:dyDescent="0.3">
      <c r="C55" s="44">
        <v>49</v>
      </c>
      <c r="D55" s="45">
        <v>2.1789000000000001E-3</v>
      </c>
      <c r="E55" s="46">
        <f t="shared" si="4"/>
        <v>0.96817392237413002</v>
      </c>
      <c r="F55" s="46">
        <f t="shared" si="5"/>
        <v>2.1095541594609922E-3</v>
      </c>
      <c r="G55" s="46">
        <f>0.5+(SUM($E56:E$124)/E55)</f>
        <v>34.947156765087861</v>
      </c>
      <c r="H55" s="46">
        <f t="shared" si="0"/>
        <v>0.14026799258592573</v>
      </c>
      <c r="I55" s="46">
        <f t="shared" si="1"/>
        <v>0.13580381256546112</v>
      </c>
      <c r="J55" s="46">
        <f>SUM(I55:$I$125)</f>
        <v>2.5194020374702197</v>
      </c>
      <c r="K55" s="47">
        <f t="shared" si="2"/>
        <v>17.551776933772018</v>
      </c>
      <c r="L55" s="47">
        <f t="shared" si="3"/>
        <v>18.01011026710535</v>
      </c>
    </row>
    <row r="56" spans="3:12" x14ac:dyDescent="0.3">
      <c r="C56" s="44">
        <v>50</v>
      </c>
      <c r="D56" s="45">
        <v>2.3873000000000002E-3</v>
      </c>
      <c r="E56" s="46">
        <f t="shared" si="4"/>
        <v>0.96606436821466901</v>
      </c>
      <c r="F56" s="46">
        <f t="shared" si="5"/>
        <v>2.3062854662388795E-3</v>
      </c>
      <c r="G56" s="46">
        <f>0.5+(SUM($E57:E$124)/E56)</f>
        <v>34.022377573582943</v>
      </c>
      <c r="H56" s="46">
        <f t="shared" si="0"/>
        <v>0.13475645363236211</v>
      </c>
      <c r="I56" s="46">
        <f t="shared" si="1"/>
        <v>0.13018340824119723</v>
      </c>
      <c r="J56" s="46">
        <f>SUM(I56:$I$125)</f>
        <v>2.3835982249047589</v>
      </c>
      <c r="K56" s="47">
        <f t="shared" si="2"/>
        <v>17.309539265468828</v>
      </c>
      <c r="L56" s="47">
        <f t="shared" si="3"/>
        <v>17.76787259880216</v>
      </c>
    </row>
    <row r="57" spans="3:12" x14ac:dyDescent="0.3">
      <c r="C57" s="44">
        <v>51</v>
      </c>
      <c r="D57" s="45">
        <v>2.6229000000000001E-3</v>
      </c>
      <c r="E57" s="46">
        <f t="shared" si="4"/>
        <v>0.96375808274843011</v>
      </c>
      <c r="F57" s="46">
        <f t="shared" si="5"/>
        <v>2.5278410752408572E-3</v>
      </c>
      <c r="G57" s="46">
        <f>0.5+(SUM($E58:E$124)/E57)</f>
        <v>33.102597053528839</v>
      </c>
      <c r="H57" s="46">
        <f t="shared" si="0"/>
        <v>0.12946147913571154</v>
      </c>
      <c r="I57" s="46">
        <f t="shared" si="1"/>
        <v>0.12476954692160924</v>
      </c>
      <c r="J57" s="46">
        <f>SUM(I57:$I$125)</f>
        <v>2.2534148166635615</v>
      </c>
      <c r="K57" s="47">
        <f t="shared" si="2"/>
        <v>17.060615528878589</v>
      </c>
      <c r="L57" s="47">
        <f t="shared" si="3"/>
        <v>17.518948862211921</v>
      </c>
    </row>
    <row r="58" spans="3:12" x14ac:dyDescent="0.3">
      <c r="C58" s="44">
        <v>52</v>
      </c>
      <c r="D58" s="45">
        <v>2.9034E-3</v>
      </c>
      <c r="E58" s="46">
        <f t="shared" si="4"/>
        <v>0.96123024167318927</v>
      </c>
      <c r="F58" s="46">
        <f t="shared" si="5"/>
        <v>2.7908358836739376E-3</v>
      </c>
      <c r="G58" s="46">
        <f>0.5+(SUM($E59:E$124)/E58)</f>
        <v>32.188335288156146</v>
      </c>
      <c r="H58" s="46">
        <f t="shared" si="0"/>
        <v>0.12437455964618266</v>
      </c>
      <c r="I58" s="46">
        <f t="shared" si="1"/>
        <v>0.11955258802669665</v>
      </c>
      <c r="J58" s="46">
        <f>SUM(I58:$I$125)</f>
        <v>2.1286452697419525</v>
      </c>
      <c r="K58" s="47">
        <f t="shared" si="2"/>
        <v>16.805095689493701</v>
      </c>
      <c r="L58" s="47">
        <f t="shared" si="3"/>
        <v>17.263429022827033</v>
      </c>
    </row>
    <row r="59" spans="3:12" x14ac:dyDescent="0.3">
      <c r="C59" s="44">
        <v>53</v>
      </c>
      <c r="D59" s="45">
        <v>3.2171999999999999E-3</v>
      </c>
      <c r="E59" s="46">
        <f t="shared" si="4"/>
        <v>0.95843940578951536</v>
      </c>
      <c r="F59" s="46">
        <f t="shared" si="5"/>
        <v>3.0834912563060288E-3</v>
      </c>
      <c r="G59" s="46">
        <f>0.5+(SUM($E60:E$124)/E59)</f>
        <v>31.280607102818465</v>
      </c>
      <c r="H59" s="46">
        <f t="shared" si="0"/>
        <v>0.11948752007511064</v>
      </c>
      <c r="I59" s="46">
        <f t="shared" si="1"/>
        <v>0.11452154774005183</v>
      </c>
      <c r="J59" s="46">
        <f>SUM(I59:$I$125)</f>
        <v>2.0090926817152561</v>
      </c>
      <c r="K59" s="47">
        <f t="shared" si="2"/>
        <v>16.54335949314639</v>
      </c>
      <c r="L59" s="47">
        <f t="shared" si="3"/>
        <v>17.001692826479722</v>
      </c>
    </row>
    <row r="60" spans="3:12" x14ac:dyDescent="0.3">
      <c r="C60" s="44">
        <v>54</v>
      </c>
      <c r="D60" s="45">
        <v>3.5536000000000001E-3</v>
      </c>
      <c r="E60" s="46">
        <f t="shared" si="4"/>
        <v>0.95535591453320934</v>
      </c>
      <c r="F60" s="46">
        <f t="shared" si="5"/>
        <v>3.394952777885213E-3</v>
      </c>
      <c r="G60" s="46">
        <f>0.5+(SUM($E61:E$124)/E60)</f>
        <v>30.379954091120418</v>
      </c>
      <c r="H60" s="46">
        <f t="shared" si="0"/>
        <v>0.11479250655693211</v>
      </c>
      <c r="I60" s="46">
        <f t="shared" si="1"/>
        <v>0.10966770008325731</v>
      </c>
      <c r="J60" s="46">
        <f>SUM(I60:$I$125)</f>
        <v>1.8945711339752038</v>
      </c>
      <c r="K60" s="47">
        <f t="shared" si="2"/>
        <v>16.275561833948252</v>
      </c>
      <c r="L60" s="47">
        <f t="shared" si="3"/>
        <v>16.733895167281585</v>
      </c>
    </row>
    <row r="61" spans="3:12" x14ac:dyDescent="0.3">
      <c r="C61" s="44">
        <v>55</v>
      </c>
      <c r="D61" s="45">
        <v>3.9069999999999999E-3</v>
      </c>
      <c r="E61" s="46">
        <f t="shared" si="4"/>
        <v>0.95196096175532408</v>
      </c>
      <c r="F61" s="46">
        <f t="shared" si="5"/>
        <v>3.7193114775780512E-3</v>
      </c>
      <c r="G61" s="46">
        <f>0.5+(SUM($E62:E$124)/E61)</f>
        <v>29.486514167867352</v>
      </c>
      <c r="H61" s="46">
        <f t="shared" si="0"/>
        <v>0.1102819738273918</v>
      </c>
      <c r="I61" s="46">
        <f t="shared" si="1"/>
        <v>0.10498413386899938</v>
      </c>
      <c r="J61" s="46">
        <f>SUM(I61:$I$125)</f>
        <v>1.7849034338919463</v>
      </c>
      <c r="K61" s="47">
        <f t="shared" si="2"/>
        <v>16.001649374172796</v>
      </c>
      <c r="L61" s="47">
        <f t="shared" si="3"/>
        <v>16.459982707506128</v>
      </c>
    </row>
    <row r="62" spans="3:12" x14ac:dyDescent="0.3">
      <c r="C62" s="44">
        <v>56</v>
      </c>
      <c r="D62" s="45">
        <v>4.2981E-3</v>
      </c>
      <c r="E62" s="46">
        <f t="shared" si="4"/>
        <v>0.94824165027774598</v>
      </c>
      <c r="F62" s="46">
        <f t="shared" si="5"/>
        <v>4.0756374370587798E-3</v>
      </c>
      <c r="G62" s="46">
        <f>0.5+(SUM($E63:E$124)/E62)</f>
        <v>28.600208683192587</v>
      </c>
      <c r="H62" s="46">
        <f t="shared" si="0"/>
        <v>0.10594867309769601</v>
      </c>
      <c r="I62" s="46">
        <f t="shared" si="1"/>
        <v>0.10046494462289669</v>
      </c>
      <c r="J62" s="46">
        <f>SUM(I62:$I$125)</f>
        <v>1.6799193000229469</v>
      </c>
      <c r="K62" s="47">
        <f t="shared" si="2"/>
        <v>15.721447529072552</v>
      </c>
      <c r="L62" s="47">
        <f t="shared" si="3"/>
        <v>16.179780862405885</v>
      </c>
    </row>
    <row r="63" spans="3:12" x14ac:dyDescent="0.3">
      <c r="C63" s="44">
        <v>57</v>
      </c>
      <c r="D63" s="45">
        <v>4.7162999999999997E-3</v>
      </c>
      <c r="E63" s="46">
        <f t="shared" si="4"/>
        <v>0.94416601284068724</v>
      </c>
      <c r="F63" s="46">
        <f t="shared" si="5"/>
        <v>4.4529701663605327E-3</v>
      </c>
      <c r="G63" s="46">
        <f>0.5+(SUM($E64:E$124)/E63)</f>
        <v>27.721507544770763</v>
      </c>
      <c r="H63" s="46">
        <f t="shared" si="0"/>
        <v>0.10178564040512636</v>
      </c>
      <c r="I63" s="46">
        <f t="shared" si="1"/>
        <v>9.6102542265744106E-2</v>
      </c>
      <c r="J63" s="46">
        <f>SUM(I63:$I$125)</f>
        <v>1.57945435540005</v>
      </c>
      <c r="K63" s="47">
        <f t="shared" si="2"/>
        <v>15.435094412305144</v>
      </c>
      <c r="L63" s="47">
        <f t="shared" si="3"/>
        <v>15.893427745638478</v>
      </c>
    </row>
    <row r="64" spans="3:12" x14ac:dyDescent="0.3">
      <c r="C64" s="44">
        <v>58</v>
      </c>
      <c r="D64" s="45">
        <v>5.1323000000000002E-3</v>
      </c>
      <c r="E64" s="46">
        <f t="shared" si="4"/>
        <v>0.93971304267432676</v>
      </c>
      <c r="F64" s="46">
        <f t="shared" si="5"/>
        <v>4.8228892489174478E-3</v>
      </c>
      <c r="G64" s="46">
        <f>0.5+(SUM($E65:E$124)/E64)</f>
        <v>26.850500711275352</v>
      </c>
      <c r="H64" s="46">
        <f t="shared" si="0"/>
        <v>9.7786185421391433E-2</v>
      </c>
      <c r="I64" s="46">
        <f t="shared" si="1"/>
        <v>9.1890953833851638E-2</v>
      </c>
      <c r="J64" s="46">
        <f>SUM(I64:$I$125)</f>
        <v>1.4833518131343058</v>
      </c>
      <c r="K64" s="47">
        <f t="shared" si="2"/>
        <v>15.142522753832324</v>
      </c>
      <c r="L64" s="47">
        <f t="shared" si="3"/>
        <v>15.600856087165658</v>
      </c>
    </row>
    <row r="65" spans="3:12" x14ac:dyDescent="0.3">
      <c r="C65" s="44">
        <v>59</v>
      </c>
      <c r="D65" s="45">
        <v>5.5507000000000004E-3</v>
      </c>
      <c r="E65" s="46">
        <f t="shared" si="4"/>
        <v>0.93489015342540926</v>
      </c>
      <c r="F65" s="46">
        <f t="shared" si="5"/>
        <v>5.1892947746184194E-3</v>
      </c>
      <c r="G65" s="46">
        <f>0.5+(SUM($E66:E$124)/E65)</f>
        <v>25.986437052158141</v>
      </c>
      <c r="H65" s="46">
        <f t="shared" si="0"/>
        <v>9.3943880700731536E-2</v>
      </c>
      <c r="I65" s="46">
        <f t="shared" si="1"/>
        <v>8.7827209041685256E-2</v>
      </c>
      <c r="J65" s="46">
        <f>SUM(I65:$I$125)</f>
        <v>1.391460859300454</v>
      </c>
      <c r="K65" s="47">
        <f t="shared" si="2"/>
        <v>14.843163804055617</v>
      </c>
      <c r="L65" s="47">
        <f t="shared" si="3"/>
        <v>15.301497137388951</v>
      </c>
    </row>
    <row r="66" spans="3:12" x14ac:dyDescent="0.3">
      <c r="C66" s="44">
        <v>60</v>
      </c>
      <c r="D66" s="45">
        <v>6.0007999999999997E-3</v>
      </c>
      <c r="E66" s="46">
        <f t="shared" si="4"/>
        <v>0.92970085865079088</v>
      </c>
      <c r="F66" s="46">
        <f t="shared" si="5"/>
        <v>5.5789489125916657E-3</v>
      </c>
      <c r="G66" s="46">
        <f>0.5+(SUM($E67:E$124)/E66)</f>
        <v>25.128694245305564</v>
      </c>
      <c r="H66" s="46">
        <f t="shared" si="0"/>
        <v>9.0252551350496216E-2</v>
      </c>
      <c r="I66" s="46">
        <f t="shared" si="1"/>
        <v>8.3907874485980929E-2</v>
      </c>
      <c r="J66" s="46">
        <f>SUM(I66:$I$125)</f>
        <v>1.3036336502587689</v>
      </c>
      <c r="K66" s="47">
        <f t="shared" si="2"/>
        <v>14.536487585281114</v>
      </c>
      <c r="L66" s="47">
        <f t="shared" si="3"/>
        <v>14.994820918614447</v>
      </c>
    </row>
    <row r="67" spans="3:12" x14ac:dyDescent="0.3">
      <c r="C67" s="44">
        <v>61</v>
      </c>
      <c r="D67" s="45">
        <v>6.5037999999999997E-3</v>
      </c>
      <c r="E67" s="46">
        <f t="shared" si="4"/>
        <v>0.92412190973819919</v>
      </c>
      <c r="F67" s="46">
        <f t="shared" si="5"/>
        <v>6.0103040765552996E-3</v>
      </c>
      <c r="G67" s="46">
        <f>0.5+(SUM($E68:E$124)/E67)</f>
        <v>24.277378337231628</v>
      </c>
      <c r="H67" s="46">
        <f t="shared" si="0"/>
        <v>8.6706265107595576E-2</v>
      </c>
      <c r="I67" s="46">
        <f t="shared" si="1"/>
        <v>8.0127159297497808E-2</v>
      </c>
      <c r="J67" s="46">
        <f>SUM(I67:$I$125)</f>
        <v>1.2197257757727877</v>
      </c>
      <c r="K67" s="47">
        <f t="shared" si="2"/>
        <v>14.222376363601812</v>
      </c>
      <c r="L67" s="47">
        <f t="shared" si="3"/>
        <v>14.680709696935146</v>
      </c>
    </row>
    <row r="68" spans="3:12" x14ac:dyDescent="0.3">
      <c r="C68" s="44">
        <v>62</v>
      </c>
      <c r="D68" s="45">
        <v>7.0974000000000002E-3</v>
      </c>
      <c r="E68" s="46">
        <f t="shared" si="4"/>
        <v>0.91811160566164385</v>
      </c>
      <c r="F68" s="46">
        <f t="shared" si="5"/>
        <v>6.5162053100229515E-3</v>
      </c>
      <c r="G68" s="46">
        <f>0.5+(SUM($E69:E$124)/E68)</f>
        <v>23.433034003785448</v>
      </c>
      <c r="H68" s="46">
        <f t="shared" si="0"/>
        <v>8.3299322804876133E-2</v>
      </c>
      <c r="I68" s="46">
        <f t="shared" si="1"/>
        <v>7.6478075010912416E-2</v>
      </c>
      <c r="J68" s="46">
        <f>SUM(I68:$I$125)</f>
        <v>1.13959861647529</v>
      </c>
      <c r="K68" s="47">
        <f t="shared" si="2"/>
        <v>13.90098458038705</v>
      </c>
      <c r="L68" s="47">
        <f t="shared" si="3"/>
        <v>14.359317913720384</v>
      </c>
    </row>
    <row r="69" spans="3:12" x14ac:dyDescent="0.3">
      <c r="C69" s="44">
        <v>63</v>
      </c>
      <c r="D69" s="45">
        <v>7.8021000000000002E-3</v>
      </c>
      <c r="E69" s="46">
        <f t="shared" si="4"/>
        <v>0.9115954003516209</v>
      </c>
      <c r="F69" s="46">
        <f t="shared" si="5"/>
        <v>7.1123584730833815E-3</v>
      </c>
      <c r="G69" s="46">
        <f>0.5+(SUM($E70:E$124)/E69)</f>
        <v>22.59696238461401</v>
      </c>
      <c r="H69" s="46">
        <f t="shared" si="0"/>
        <v>8.0026249212101219E-2</v>
      </c>
      <c r="I69" s="46">
        <f t="shared" si="1"/>
        <v>7.2951560689144004E-2</v>
      </c>
      <c r="J69" s="46">
        <f>SUM(I69:$I$125)</f>
        <v>1.0631205414643776</v>
      </c>
      <c r="K69" s="47">
        <f t="shared" si="2"/>
        <v>13.572965011598191</v>
      </c>
      <c r="L69" s="47">
        <f t="shared" si="3"/>
        <v>14.031298344931525</v>
      </c>
    </row>
    <row r="70" spans="3:12" x14ac:dyDescent="0.3">
      <c r="C70" s="44">
        <v>64</v>
      </c>
      <c r="D70" s="45">
        <v>8.6712999999999998E-3</v>
      </c>
      <c r="E70" s="46">
        <f t="shared" si="4"/>
        <v>0.90448304187853756</v>
      </c>
      <c r="F70" s="46">
        <f t="shared" si="5"/>
        <v>7.8430438010413626E-3</v>
      </c>
      <c r="G70" s="46">
        <f>0.5+(SUM($E71:E$124)/E70)</f>
        <v>21.770720775173995</v>
      </c>
      <c r="H70" s="46">
        <f t="shared" si="0"/>
        <v>7.6881784236815451E-2</v>
      </c>
      <c r="I70" s="46">
        <f t="shared" si="1"/>
        <v>6.953827007156424E-2</v>
      </c>
      <c r="J70" s="46">
        <f>SUM(I70:$I$125)</f>
        <v>0.99016898077523363</v>
      </c>
      <c r="K70" s="47">
        <f t="shared" si="2"/>
        <v>13.239194903126242</v>
      </c>
      <c r="L70" s="47">
        <f t="shared" si="3"/>
        <v>13.697528236459576</v>
      </c>
    </row>
    <row r="71" spans="3:12" x14ac:dyDescent="0.3">
      <c r="C71" s="44">
        <v>65</v>
      </c>
      <c r="D71" s="45">
        <v>9.5832999999999995E-3</v>
      </c>
      <c r="E71" s="46">
        <f t="shared" si="4"/>
        <v>0.89663999807749617</v>
      </c>
      <c r="F71" s="46">
        <f t="shared" si="5"/>
        <v>8.5927700935760683E-3</v>
      </c>
      <c r="G71" s="46">
        <f>0.5+(SUM($E72:E$124)/E71)</f>
        <v>20.956778942417383</v>
      </c>
      <c r="H71" s="46">
        <f t="shared" ref="H71:H123" si="6">1/(1+$D$2)^C71</f>
        <v>7.3860874470953464E-2</v>
      </c>
      <c r="I71" s="46">
        <f t="shared" ref="I71:I124" si="7">H71*E71</f>
        <v>6.6226614343637899E-2</v>
      </c>
      <c r="J71" s="46">
        <f>SUM(I71:$I$125)</f>
        <v>0.92063071070366942</v>
      </c>
      <c r="K71" s="47">
        <f t="shared" ref="K71:K124" si="8">J72/I71</f>
        <v>12.901219620358116</v>
      </c>
      <c r="L71" s="47">
        <f t="shared" ref="L71:L124" si="9">K71+(11/24)</f>
        <v>13.35955295369145</v>
      </c>
    </row>
    <row r="72" spans="3:12" x14ac:dyDescent="0.3">
      <c r="C72" s="44">
        <v>66</v>
      </c>
      <c r="D72" s="45">
        <v>1.05349E-2</v>
      </c>
      <c r="E72" s="46">
        <f t="shared" ref="E72:E124" si="10">E71-F71</f>
        <v>0.88804722798392011</v>
      </c>
      <c r="F72" s="46">
        <f t="shared" si="5"/>
        <v>9.3554887420877995E-3</v>
      </c>
      <c r="G72" s="46">
        <f>0.5+(SUM($E73:E$124)/E72)</f>
        <v>20.15471931401942</v>
      </c>
      <c r="H72" s="46">
        <f t="shared" si="6"/>
        <v>7.0958665069606547E-2</v>
      </c>
      <c r="I72" s="46">
        <f t="shared" si="7"/>
        <v>6.3014645816503512E-2</v>
      </c>
      <c r="J72" s="46">
        <f>SUM(I72:$I$125)</f>
        <v>0.85440409636003156</v>
      </c>
      <c r="K72" s="47">
        <f t="shared" si="8"/>
        <v>12.558817720693488</v>
      </c>
      <c r="L72" s="47">
        <f t="shared" si="9"/>
        <v>13.017151054026822</v>
      </c>
    </row>
    <row r="73" spans="3:12" x14ac:dyDescent="0.3">
      <c r="C73" s="44">
        <v>67</v>
      </c>
      <c r="D73" s="45">
        <v>1.14564E-2</v>
      </c>
      <c r="E73" s="46">
        <f t="shared" si="10"/>
        <v>0.8786917392418323</v>
      </c>
      <c r="F73" s="46">
        <f t="shared" si="5"/>
        <v>1.0066644041450128E-2</v>
      </c>
      <c r="G73" s="46">
        <f>0.5+(SUM($E74:E$124)/E73)</f>
        <v>19.36398440330985</v>
      </c>
      <c r="H73" s="46">
        <f t="shared" si="6"/>
        <v>6.8170491948896683E-2</v>
      </c>
      <c r="I73" s="46">
        <f t="shared" si="7"/>
        <v>5.9900848135547351E-2</v>
      </c>
      <c r="J73" s="46">
        <f>SUM(I73:$I$125)</f>
        <v>0.79138945054352805</v>
      </c>
      <c r="K73" s="47">
        <f t="shared" si="8"/>
        <v>12.211656849210598</v>
      </c>
      <c r="L73" s="47">
        <f t="shared" si="9"/>
        <v>12.669990182543932</v>
      </c>
    </row>
    <row r="74" spans="3:12" x14ac:dyDescent="0.3">
      <c r="C74" s="44">
        <v>68</v>
      </c>
      <c r="D74" s="45">
        <v>1.24987E-2</v>
      </c>
      <c r="E74" s="46">
        <f t="shared" si="10"/>
        <v>0.86862509520038222</v>
      </c>
      <c r="F74" s="46">
        <f t="shared" ref="F74:F124" si="11">E74*D74</f>
        <v>1.0856684477381017E-2</v>
      </c>
      <c r="G74" s="46">
        <f>0.5+(SUM($E75:E$124)/E74)</f>
        <v>18.582602328627534</v>
      </c>
      <c r="H74" s="46">
        <f t="shared" si="6"/>
        <v>6.5491874290418556E-2</v>
      </c>
      <c r="I74" s="46">
        <f t="shared" si="7"/>
        <v>5.6887885540366286E-2</v>
      </c>
      <c r="J74" s="46">
        <f>SUM(I74:$I$125)</f>
        <v>0.73148860240798075</v>
      </c>
      <c r="K74" s="47">
        <f t="shared" si="8"/>
        <v>11.858424873059024</v>
      </c>
      <c r="L74" s="47">
        <f t="shared" si="9"/>
        <v>12.316758206392358</v>
      </c>
    </row>
    <row r="75" spans="3:12" x14ac:dyDescent="0.3">
      <c r="C75" s="44">
        <v>69</v>
      </c>
      <c r="D75" s="45">
        <v>1.3597400000000001E-2</v>
      </c>
      <c r="E75" s="46">
        <f t="shared" si="10"/>
        <v>0.85776841072300125</v>
      </c>
      <c r="F75" s="46">
        <f t="shared" si="11"/>
        <v>1.1663420187964938E-2</v>
      </c>
      <c r="G75" s="46">
        <f>0.5+(SUM($E76:E$124)/E75)</f>
        <v>17.811471922748389</v>
      </c>
      <c r="H75" s="46">
        <f t="shared" si="6"/>
        <v>6.2918507340204211E-2</v>
      </c>
      <c r="I75" s="46">
        <f t="shared" si="7"/>
        <v>5.3969508046270452E-2</v>
      </c>
      <c r="J75" s="46">
        <f>SUM(I75:$I$125)</f>
        <v>0.67460071686761436</v>
      </c>
      <c r="K75" s="47">
        <f t="shared" si="8"/>
        <v>11.499664000814112</v>
      </c>
      <c r="L75" s="47">
        <f t="shared" si="9"/>
        <v>11.957997334147446</v>
      </c>
    </row>
    <row r="76" spans="3:12" x14ac:dyDescent="0.3">
      <c r="C76" s="44">
        <v>70</v>
      </c>
      <c r="D76" s="45">
        <v>1.50356E-2</v>
      </c>
      <c r="E76" s="46">
        <f t="shared" si="10"/>
        <v>0.84610499053503629</v>
      </c>
      <c r="F76" s="46">
        <f t="shared" si="11"/>
        <v>1.2721696195688591E-2</v>
      </c>
      <c r="G76" s="46">
        <f>0.5+(SUM($E77:E$124)/E76)</f>
        <v>17.050107757976701</v>
      </c>
      <c r="H76" s="46">
        <f t="shared" si="6"/>
        <v>6.0446255490637139E-2</v>
      </c>
      <c r="I76" s="46">
        <f t="shared" si="7"/>
        <v>5.1143878429783921E-2</v>
      </c>
      <c r="J76" s="46">
        <f>SUM(I76:$I$125)</f>
        <v>0.62063120882134393</v>
      </c>
      <c r="K76" s="47">
        <f t="shared" si="8"/>
        <v>11.135004772338812</v>
      </c>
      <c r="L76" s="47">
        <f t="shared" si="9"/>
        <v>11.593338105672146</v>
      </c>
    </row>
    <row r="77" spans="3:12" x14ac:dyDescent="0.3">
      <c r="C77" s="44">
        <v>71</v>
      </c>
      <c r="D77" s="45">
        <v>1.6676099999999999E-2</v>
      </c>
      <c r="E77" s="46">
        <f t="shared" si="10"/>
        <v>0.83338329433934766</v>
      </c>
      <c r="F77" s="46">
        <f t="shared" si="11"/>
        <v>1.3897583154732395E-2</v>
      </c>
      <c r="G77" s="46">
        <f>0.5+(SUM($E78:E$124)/E77)</f>
        <v>16.302747142918776</v>
      </c>
      <c r="H77" s="46">
        <f t="shared" si="6"/>
        <v>5.8071145634198441E-2</v>
      </c>
      <c r="I77" s="46">
        <f t="shared" si="7"/>
        <v>4.8395522654688321E-2</v>
      </c>
      <c r="J77" s="46">
        <f>SUM(I77:$I$125)</f>
        <v>0.56948733039155996</v>
      </c>
      <c r="K77" s="47">
        <f t="shared" si="8"/>
        <v>10.767355721209285</v>
      </c>
      <c r="L77" s="47">
        <f t="shared" si="9"/>
        <v>11.225689054542618</v>
      </c>
    </row>
    <row r="78" spans="3:12" x14ac:dyDescent="0.3">
      <c r="C78" s="44">
        <v>72</v>
      </c>
      <c r="D78" s="45">
        <v>1.87002E-2</v>
      </c>
      <c r="E78" s="46">
        <f t="shared" si="10"/>
        <v>0.81948571118461522</v>
      </c>
      <c r="F78" s="46">
        <f t="shared" si="11"/>
        <v>1.5324546696294541E-2</v>
      </c>
      <c r="G78" s="46">
        <f>0.5+(SUM($E79:E$124)/E78)</f>
        <v>15.570744485025507</v>
      </c>
      <c r="H78" s="46">
        <f t="shared" si="6"/>
        <v>5.578936077836337E-2</v>
      </c>
      <c r="I78" s="46">
        <f t="shared" si="7"/>
        <v>4.5718583993992187E-2</v>
      </c>
      <c r="J78" s="46">
        <f>SUM(I78:$I$125)</f>
        <v>0.5210918077368718</v>
      </c>
      <c r="K78" s="47">
        <f t="shared" si="8"/>
        <v>10.397811616504741</v>
      </c>
      <c r="L78" s="47">
        <f t="shared" si="9"/>
        <v>10.856144949838075</v>
      </c>
    </row>
    <row r="79" spans="3:12" x14ac:dyDescent="0.3">
      <c r="C79" s="44">
        <v>73</v>
      </c>
      <c r="D79" s="45">
        <v>2.08752E-2</v>
      </c>
      <c r="E79" s="46">
        <f t="shared" si="10"/>
        <v>0.80416116448832065</v>
      </c>
      <c r="F79" s="46">
        <f t="shared" si="11"/>
        <v>1.678702514092659E-2</v>
      </c>
      <c r="G79" s="46">
        <f>0.5+(SUM($E80:E$124)/E79)</f>
        <v>14.857941054329684</v>
      </c>
      <c r="H79" s="46">
        <f t="shared" si="6"/>
        <v>5.3597233911387619E-2</v>
      </c>
      <c r="I79" s="46">
        <f t="shared" si="7"/>
        <v>4.3100814035534375E-2</v>
      </c>
      <c r="J79" s="46">
        <f>SUM(I79:$I$125)</f>
        <v>0.47537322374287971</v>
      </c>
      <c r="K79" s="47">
        <f t="shared" si="8"/>
        <v>10.02933284162474</v>
      </c>
      <c r="L79" s="47">
        <f t="shared" si="9"/>
        <v>10.487666174958074</v>
      </c>
    </row>
    <row r="80" spans="3:12" x14ac:dyDescent="0.3">
      <c r="C80" s="44">
        <v>74</v>
      </c>
      <c r="D80" s="45">
        <v>2.3289799999999999E-2</v>
      </c>
      <c r="E80" s="46">
        <f t="shared" si="10"/>
        <v>0.78737413934739409</v>
      </c>
      <c r="F80" s="46">
        <f t="shared" si="11"/>
        <v>1.8337786230572937E-2</v>
      </c>
      <c r="G80" s="46">
        <f>0.5+(SUM($E81:E$124)/E80)</f>
        <v>14.164056159469849</v>
      </c>
      <c r="H80" s="46">
        <f t="shared" si="6"/>
        <v>5.1491242109124424E-2</v>
      </c>
      <c r="I80" s="46">
        <f t="shared" si="7"/>
        <v>4.0542872439600142E-2</v>
      </c>
      <c r="J80" s="46">
        <f>SUM(I80:$I$125)</f>
        <v>0.43227240970734543</v>
      </c>
      <c r="K80" s="47">
        <f t="shared" si="8"/>
        <v>9.6621061532168238</v>
      </c>
      <c r="L80" s="47">
        <f t="shared" si="9"/>
        <v>10.120439486550158</v>
      </c>
    </row>
    <row r="81" spans="3:12" x14ac:dyDescent="0.3">
      <c r="C81" s="44">
        <v>75</v>
      </c>
      <c r="D81" s="45">
        <v>2.5784399999999999E-2</v>
      </c>
      <c r="E81" s="46">
        <f t="shared" si="10"/>
        <v>0.76903635311682117</v>
      </c>
      <c r="F81" s="46">
        <f t="shared" si="11"/>
        <v>1.9829140943305363E-2</v>
      </c>
      <c r="G81" s="46">
        <f>0.5+(SUM($E82:E$124)/E81)</f>
        <v>13.489877611055817</v>
      </c>
      <c r="H81" s="46">
        <f t="shared" si="6"/>
        <v>4.9468000873402286E-2</v>
      </c>
      <c r="I81" s="46">
        <f t="shared" si="7"/>
        <v>3.8042690987661019E-2</v>
      </c>
      <c r="J81" s="46">
        <f>SUM(I81:$I$125)</f>
        <v>0.39172953726774529</v>
      </c>
      <c r="K81" s="47">
        <f t="shared" si="8"/>
        <v>9.2971037825584144</v>
      </c>
      <c r="L81" s="47">
        <f t="shared" si="9"/>
        <v>9.7554371158917483</v>
      </c>
    </row>
    <row r="82" spans="3:12" x14ac:dyDescent="0.3">
      <c r="C82" s="44">
        <v>76</v>
      </c>
      <c r="D82" s="45">
        <v>2.8667399999999999E-2</v>
      </c>
      <c r="E82" s="46">
        <f t="shared" si="10"/>
        <v>0.74920721217351582</v>
      </c>
      <c r="F82" s="46">
        <f t="shared" si="11"/>
        <v>2.1477822834263048E-2</v>
      </c>
      <c r="G82" s="46">
        <f>0.5+(SUM($E83:E$124)/E82)</f>
        <v>12.833678511261592</v>
      </c>
      <c r="H82" s="46">
        <f t="shared" si="6"/>
        <v>4.7524258692864134E-2</v>
      </c>
      <c r="I82" s="46">
        <f t="shared" si="7"/>
        <v>3.5605517365893714E-2</v>
      </c>
      <c r="J82" s="46">
        <f>SUM(I82:$I$125)</f>
        <v>0.35368684628008418</v>
      </c>
      <c r="K82" s="47">
        <f t="shared" si="8"/>
        <v>8.9334842587873311</v>
      </c>
      <c r="L82" s="47">
        <f t="shared" si="9"/>
        <v>9.391817592120665</v>
      </c>
    </row>
    <row r="83" spans="3:12" x14ac:dyDescent="0.3">
      <c r="C83" s="44">
        <v>77</v>
      </c>
      <c r="D83" s="45">
        <v>3.1721199999999998E-2</v>
      </c>
      <c r="E83" s="46">
        <f t="shared" si="10"/>
        <v>0.7277293893392528</v>
      </c>
      <c r="F83" s="46">
        <f t="shared" si="11"/>
        <v>2.3084449505108306E-2</v>
      </c>
      <c r="G83" s="46">
        <f>0.5+(SUM($E84:E$124)/E83)</f>
        <v>12.197688218496522</v>
      </c>
      <c r="H83" s="46">
        <f t="shared" si="6"/>
        <v>4.5656891817527273E-2</v>
      </c>
      <c r="I83" s="46">
        <f t="shared" si="7"/>
        <v>3.322586200149745E-2</v>
      </c>
      <c r="J83" s="46">
        <f>SUM(I83:$I$125)</f>
        <v>0.31808132891419044</v>
      </c>
      <c r="K83" s="47">
        <f t="shared" si="8"/>
        <v>8.573305544333353</v>
      </c>
      <c r="L83" s="47">
        <f t="shared" si="9"/>
        <v>9.0316388776666869</v>
      </c>
    </row>
    <row r="84" spans="3:12" x14ac:dyDescent="0.3">
      <c r="C84" s="44">
        <v>78</v>
      </c>
      <c r="D84" s="45">
        <v>3.4842400000000003E-2</v>
      </c>
      <c r="E84" s="46">
        <f t="shared" si="10"/>
        <v>0.70464493983414445</v>
      </c>
      <c r="F84" s="46">
        <f t="shared" si="11"/>
        <v>2.4551520851677198E-2</v>
      </c>
      <c r="G84" s="46">
        <f>0.5+(SUM($E85:E$124)/E84)</f>
        <v>11.580909153950824</v>
      </c>
      <c r="H84" s="46">
        <f t="shared" si="6"/>
        <v>4.3862899238665834E-2</v>
      </c>
      <c r="I84" s="46">
        <f t="shared" si="7"/>
        <v>3.0907769994980828E-2</v>
      </c>
      <c r="J84" s="46">
        <f>SUM(I84:$I$125)</f>
        <v>0.28485546691269298</v>
      </c>
      <c r="K84" s="47">
        <f t="shared" si="8"/>
        <v>8.2163060278677911</v>
      </c>
      <c r="L84" s="47">
        <f t="shared" si="9"/>
        <v>8.674639361201125</v>
      </c>
    </row>
    <row r="85" spans="3:12" x14ac:dyDescent="0.3">
      <c r="C85" s="44">
        <v>79</v>
      </c>
      <c r="D85" s="45">
        <v>3.8234400000000002E-2</v>
      </c>
      <c r="E85" s="46">
        <f t="shared" si="10"/>
        <v>0.68009341898246722</v>
      </c>
      <c r="F85" s="46">
        <f t="shared" si="11"/>
        <v>2.6002963818743247E-2</v>
      </c>
      <c r="G85" s="46">
        <f>0.5+(SUM($E86:E$124)/E85)</f>
        <v>10.980932392752049</v>
      </c>
      <c r="H85" s="46">
        <f t="shared" si="6"/>
        <v>4.2139397865948551E-2</v>
      </c>
      <c r="I85" s="46">
        <f t="shared" si="7"/>
        <v>2.8658727168515433E-2</v>
      </c>
      <c r="J85" s="46">
        <f>SUM(I85:$I$125)</f>
        <v>0.25394769691771224</v>
      </c>
      <c r="K85" s="47">
        <f t="shared" si="8"/>
        <v>7.8610947522016925</v>
      </c>
      <c r="L85" s="47">
        <f t="shared" si="9"/>
        <v>8.3194280855350264</v>
      </c>
    </row>
    <row r="86" spans="3:12" x14ac:dyDescent="0.3">
      <c r="C86" s="44">
        <v>80</v>
      </c>
      <c r="D86" s="45">
        <v>4.1785200000000002E-2</v>
      </c>
      <c r="E86" s="46">
        <f t="shared" si="10"/>
        <v>0.65409045516372399</v>
      </c>
      <c r="F86" s="46">
        <f t="shared" si="11"/>
        <v>2.7331300487107239E-2</v>
      </c>
      <c r="G86" s="46">
        <f>0.5+(SUM($E87:E$124)/E86)</f>
        <v>10.397595414882845</v>
      </c>
      <c r="H86" s="46">
        <f t="shared" si="6"/>
        <v>4.0483617894080649E-2</v>
      </c>
      <c r="I86" s="46">
        <f t="shared" si="7"/>
        <v>2.6479948055013493E-2</v>
      </c>
      <c r="J86" s="46">
        <f>SUM(I86:$I$125)</f>
        <v>0.22528896974919674</v>
      </c>
      <c r="K86" s="47">
        <f t="shared" si="8"/>
        <v>7.5079082965399708</v>
      </c>
      <c r="L86" s="47">
        <f t="shared" si="9"/>
        <v>7.9662416298733039</v>
      </c>
    </row>
    <row r="87" spans="3:12" x14ac:dyDescent="0.3">
      <c r="C87" s="44">
        <v>81</v>
      </c>
      <c r="D87" s="45">
        <v>4.5798899999999997E-2</v>
      </c>
      <c r="E87" s="46">
        <f t="shared" si="10"/>
        <v>0.6267591546766168</v>
      </c>
      <c r="F87" s="46">
        <f t="shared" si="11"/>
        <v>2.8704879849118903E-2</v>
      </c>
      <c r="G87" s="46">
        <f>0.5+(SUM($E88:E$124)/E87)</f>
        <v>9.8292032380243359</v>
      </c>
      <c r="H87" s="46">
        <f t="shared" si="6"/>
        <v>3.8892898351504133E-2</v>
      </c>
      <c r="I87" s="46">
        <f t="shared" si="7"/>
        <v>2.4376480093712315E-2</v>
      </c>
      <c r="J87" s="46">
        <f>SUM(I87:$I$125)</f>
        <v>0.19880902169418327</v>
      </c>
      <c r="K87" s="47">
        <f t="shared" si="8"/>
        <v>7.1557723235629975</v>
      </c>
      <c r="L87" s="47">
        <f t="shared" si="9"/>
        <v>7.6141056568963306</v>
      </c>
    </row>
    <row r="88" spans="3:12" x14ac:dyDescent="0.3">
      <c r="C88" s="44">
        <v>82</v>
      </c>
      <c r="D88" s="45">
        <v>4.9947999999999999E-2</v>
      </c>
      <c r="E88" s="46">
        <f t="shared" si="10"/>
        <v>0.59805427482749796</v>
      </c>
      <c r="F88" s="46">
        <f t="shared" si="11"/>
        <v>2.9871614919083869E-2</v>
      </c>
      <c r="G88" s="46">
        <f>0.5+(SUM($E89:E$124)/E88)</f>
        <v>9.2769780793842482</v>
      </c>
      <c r="H88" s="46">
        <f t="shared" si="6"/>
        <v>3.7364682824002432E-2</v>
      </c>
      <c r="I88" s="46">
        <f t="shared" si="7"/>
        <v>2.2346108290468243E-2</v>
      </c>
      <c r="J88" s="46">
        <f>SUM(I88:$I$125)</f>
        <v>0.17443254160047092</v>
      </c>
      <c r="K88" s="47">
        <f t="shared" si="8"/>
        <v>6.8059472071418936</v>
      </c>
      <c r="L88" s="47">
        <f t="shared" si="9"/>
        <v>7.2642805404752266</v>
      </c>
    </row>
    <row r="89" spans="3:12" x14ac:dyDescent="0.3">
      <c r="C89" s="44">
        <v>83</v>
      </c>
      <c r="D89" s="45">
        <v>5.44018E-2</v>
      </c>
      <c r="E89" s="46">
        <f t="shared" si="10"/>
        <v>0.5681826599084141</v>
      </c>
      <c r="F89" s="46">
        <f t="shared" si="11"/>
        <v>3.0910159427805561E-2</v>
      </c>
      <c r="G89" s="46">
        <f>0.5+(SUM($E90:E$124)/E89)</f>
        <v>8.738418612227802</v>
      </c>
      <c r="H89" s="46">
        <f t="shared" si="6"/>
        <v>3.5896515346337241E-2</v>
      </c>
      <c r="I89" s="46">
        <f t="shared" si="7"/>
        <v>2.0395777570925099E-2</v>
      </c>
      <c r="J89" s="46">
        <f>SUM(I89:$I$125)</f>
        <v>0.15208643331000266</v>
      </c>
      <c r="K89" s="47">
        <f t="shared" si="8"/>
        <v>6.4567607330061909</v>
      </c>
      <c r="L89" s="47">
        <f t="shared" si="9"/>
        <v>6.9150940663395239</v>
      </c>
    </row>
    <row r="90" spans="3:12" x14ac:dyDescent="0.3">
      <c r="C90" s="44">
        <v>84</v>
      </c>
      <c r="D90" s="45">
        <v>5.9700099999999999E-2</v>
      </c>
      <c r="E90" s="46">
        <f t="shared" si="10"/>
        <v>0.53727250048060848</v>
      </c>
      <c r="F90" s="46">
        <f t="shared" si="11"/>
        <v>3.2075222005942372E-2</v>
      </c>
      <c r="G90" s="46">
        <f>0.5+(SUM($E91:E$124)/E90)</f>
        <v>8.2123882133318364</v>
      </c>
      <c r="H90" s="46">
        <f t="shared" si="6"/>
        <v>3.448603645531486E-2</v>
      </c>
      <c r="I90" s="46">
        <f t="shared" si="7"/>
        <v>1.8528399038012434E-2</v>
      </c>
      <c r="J90" s="46">
        <f>SUM(I90:$I$125)</f>
        <v>0.13169065573907757</v>
      </c>
      <c r="K90" s="47">
        <f t="shared" si="8"/>
        <v>6.10750321541025</v>
      </c>
      <c r="L90" s="47">
        <f t="shared" si="9"/>
        <v>6.565836548743583</v>
      </c>
    </row>
    <row r="91" spans="3:12" x14ac:dyDescent="0.3">
      <c r="C91" s="44">
        <v>85</v>
      </c>
      <c r="D91" s="45">
        <v>6.6508999999999999E-2</v>
      </c>
      <c r="E91" s="46">
        <f t="shared" si="10"/>
        <v>0.50519727847466611</v>
      </c>
      <c r="F91" s="46">
        <f t="shared" si="11"/>
        <v>3.3600165794071567E-2</v>
      </c>
      <c r="G91" s="46">
        <f>0.5+(SUM($E92:E$124)/E91)</f>
        <v>7.7020515086004364</v>
      </c>
      <c r="H91" s="46">
        <f t="shared" si="6"/>
        <v>3.3130979397939152E-2</v>
      </c>
      <c r="I91" s="46">
        <f t="shared" si="7"/>
        <v>1.6737680625039091E-2</v>
      </c>
      <c r="J91" s="46">
        <f>SUM(I91:$I$125)</f>
        <v>0.11316225670106513</v>
      </c>
      <c r="K91" s="47">
        <f t="shared" si="8"/>
        <v>5.7609281856996146</v>
      </c>
      <c r="L91" s="47">
        <f t="shared" si="9"/>
        <v>6.2192615190329477</v>
      </c>
    </row>
    <row r="92" spans="3:12" x14ac:dyDescent="0.3">
      <c r="C92" s="44">
        <v>86</v>
      </c>
      <c r="D92" s="45">
        <v>7.4418700000000004E-2</v>
      </c>
      <c r="E92" s="46">
        <f t="shared" si="10"/>
        <v>0.47159711268059457</v>
      </c>
      <c r="F92" s="46">
        <f t="shared" si="11"/>
        <v>3.5095644049443368E-2</v>
      </c>
      <c r="G92" s="46">
        <f>0.5+(SUM($E93:E$124)/E92)</f>
        <v>7.2151804448038979</v>
      </c>
      <c r="H92" s="46">
        <f t="shared" si="6"/>
        <v>3.1829166488557159E-2</v>
      </c>
      <c r="I92" s="46">
        <f t="shared" si="7"/>
        <v>1.5010543015033495E-2</v>
      </c>
      <c r="J92" s="46">
        <f>SUM(I92:$I$125)</f>
        <v>9.6424576076026045E-2</v>
      </c>
      <c r="K92" s="47">
        <f t="shared" si="8"/>
        <v>5.4237899974340724</v>
      </c>
      <c r="L92" s="47">
        <f t="shared" si="9"/>
        <v>5.8821233307674055</v>
      </c>
    </row>
    <row r="93" spans="3:12" x14ac:dyDescent="0.3">
      <c r="C93" s="44">
        <v>87</v>
      </c>
      <c r="D93" s="45">
        <v>8.3959900000000004E-2</v>
      </c>
      <c r="E93" s="46">
        <f t="shared" si="10"/>
        <v>0.43650146863115119</v>
      </c>
      <c r="F93" s="46">
        <f t="shared" si="11"/>
        <v>3.6648619656124592E-2</v>
      </c>
      <c r="G93" s="46">
        <f>0.5+(SUM($E94:E$124)/E93)</f>
        <v>6.7550951978004505</v>
      </c>
      <c r="H93" s="46">
        <f t="shared" si="6"/>
        <v>3.0578505609143207E-2</v>
      </c>
      <c r="I93" s="46">
        <f t="shared" si="7"/>
        <v>1.3347562606936904E-2</v>
      </c>
      <c r="J93" s="46">
        <f>SUM(I93:$I$125)</f>
        <v>8.1414033060992555E-2</v>
      </c>
      <c r="K93" s="47">
        <f t="shared" si="8"/>
        <v>5.099543074529624</v>
      </c>
      <c r="L93" s="47">
        <f t="shared" si="9"/>
        <v>5.557876407862957</v>
      </c>
    </row>
    <row r="94" spans="3:12" x14ac:dyDescent="0.3">
      <c r="C94" s="44">
        <v>88</v>
      </c>
      <c r="D94" s="45">
        <v>9.3438999999999994E-2</v>
      </c>
      <c r="E94" s="46">
        <f t="shared" si="10"/>
        <v>0.3998528489750266</v>
      </c>
      <c r="F94" s="46">
        <f t="shared" si="11"/>
        <v>3.7361850355377507E-2</v>
      </c>
      <c r="G94" s="46">
        <f>0.5+(SUM($E95:E$124)/E94)</f>
        <v>6.3284076186189351</v>
      </c>
      <c r="H94" s="46">
        <f t="shared" si="6"/>
        <v>2.9376986847096938E-2</v>
      </c>
      <c r="I94" s="46">
        <f t="shared" si="7"/>
        <v>1.1746471885113595E-2</v>
      </c>
      <c r="J94" s="46">
        <f>SUM(I94:$I$125)</f>
        <v>6.8066470454055658E-2</v>
      </c>
      <c r="K94" s="47">
        <f t="shared" si="8"/>
        <v>4.7946310279188493</v>
      </c>
      <c r="L94" s="47">
        <f t="shared" si="9"/>
        <v>5.2529643612521824</v>
      </c>
    </row>
    <row r="95" spans="3:12" x14ac:dyDescent="0.3">
      <c r="C95" s="44">
        <v>89</v>
      </c>
      <c r="D95" s="45">
        <v>0.10496999999999999</v>
      </c>
      <c r="E95" s="46">
        <f t="shared" si="10"/>
        <v>0.36249099861964906</v>
      </c>
      <c r="F95" s="46">
        <f t="shared" si="11"/>
        <v>3.8050680125104562E-2</v>
      </c>
      <c r="G95" s="46">
        <f>0.5+(SUM($E96:E$124)/E95)</f>
        <v>5.9291400342822316</v>
      </c>
      <c r="H95" s="46">
        <f t="shared" si="6"/>
        <v>2.8222679265152217E-2</v>
      </c>
      <c r="I95" s="46">
        <f t="shared" si="7"/>
        <v>1.023046719054709E-2</v>
      </c>
      <c r="J95" s="46">
        <f>SUM(I95:$I$125)</f>
        <v>5.6319998568942056E-2</v>
      </c>
      <c r="K95" s="47">
        <f t="shared" si="8"/>
        <v>4.5051247924416877</v>
      </c>
      <c r="L95" s="47">
        <f t="shared" si="9"/>
        <v>4.9634581257750208</v>
      </c>
    </row>
    <row r="96" spans="3:12" x14ac:dyDescent="0.3">
      <c r="C96" s="44">
        <v>90</v>
      </c>
      <c r="D96" s="45">
        <v>0.11435910000000001</v>
      </c>
      <c r="E96" s="46">
        <f t="shared" si="10"/>
        <v>0.32444031849454452</v>
      </c>
      <c r="F96" s="46">
        <f t="shared" si="11"/>
        <v>3.7102702826749469E-2</v>
      </c>
      <c r="G96" s="46">
        <f>0.5+(SUM($E97:E$124)/E96)</f>
        <v>5.5658749251781865</v>
      </c>
      <c r="H96" s="46">
        <f t="shared" si="6"/>
        <v>2.7113727798205603E-2</v>
      </c>
      <c r="I96" s="46">
        <f t="shared" si="7"/>
        <v>8.7967864824242108E-3</v>
      </c>
      <c r="J96" s="46">
        <f>SUM(I96:$I$125)</f>
        <v>4.6089531378394957E-2</v>
      </c>
      <c r="K96" s="47">
        <f t="shared" si="8"/>
        <v>4.2393600174883002</v>
      </c>
      <c r="L96" s="47">
        <f t="shared" si="9"/>
        <v>4.6976933508216332</v>
      </c>
    </row>
    <row r="97" spans="3:12" x14ac:dyDescent="0.3">
      <c r="C97" s="44">
        <v>91</v>
      </c>
      <c r="D97" s="45">
        <v>0.1247292</v>
      </c>
      <c r="E97" s="46">
        <f t="shared" si="10"/>
        <v>0.28733761566779503</v>
      </c>
      <c r="F97" s="46">
        <f t="shared" si="11"/>
        <v>3.5839390932151542E-2</v>
      </c>
      <c r="G97" s="46">
        <f>0.5+(SUM($E98:E$124)/E97)</f>
        <v>5.220010136363606</v>
      </c>
      <c r="H97" s="46">
        <f t="shared" si="6"/>
        <v>2.6048350272077636E-2</v>
      </c>
      <c r="I97" s="46">
        <f t="shared" si="7"/>
        <v>7.4846708592583482E-3</v>
      </c>
      <c r="J97" s="46">
        <f>SUM(I97:$I$125)</f>
        <v>3.7292744895970745E-2</v>
      </c>
      <c r="K97" s="47">
        <f t="shared" si="8"/>
        <v>3.982549746972583</v>
      </c>
      <c r="L97" s="47">
        <f t="shared" si="9"/>
        <v>4.4408830803059161</v>
      </c>
    </row>
    <row r="98" spans="3:12" x14ac:dyDescent="0.3">
      <c r="C98" s="44">
        <v>92</v>
      </c>
      <c r="D98" s="45">
        <v>0.1325577</v>
      </c>
      <c r="E98" s="46">
        <f t="shared" si="10"/>
        <v>0.25149822473564348</v>
      </c>
      <c r="F98" s="46">
        <f t="shared" si="11"/>
        <v>3.3338026225040007E-2</v>
      </c>
      <c r="G98" s="46">
        <f>0.5+(SUM($E99:E$124)/E98)</f>
        <v>4.8926283572622395</v>
      </c>
      <c r="H98" s="46">
        <f t="shared" si="6"/>
        <v>2.5024834539415532E-2</v>
      </c>
      <c r="I98" s="46">
        <f t="shared" si="7"/>
        <v>6.2937014609662206E-3</v>
      </c>
      <c r="J98" s="46">
        <f>SUM(I98:$I$125)</f>
        <v>2.9808074036712401E-2</v>
      </c>
      <c r="K98" s="47">
        <f t="shared" si="8"/>
        <v>3.7361754003718208</v>
      </c>
      <c r="L98" s="47">
        <f t="shared" si="9"/>
        <v>4.1945087337051543</v>
      </c>
    </row>
    <row r="99" spans="3:12" x14ac:dyDescent="0.3">
      <c r="C99" s="44">
        <v>93</v>
      </c>
      <c r="D99" s="45">
        <v>0.1466181</v>
      </c>
      <c r="E99" s="46">
        <f t="shared" si="10"/>
        <v>0.21816019851060348</v>
      </c>
      <c r="F99" s="46">
        <f t="shared" si="11"/>
        <v>3.1986233801247509E-2</v>
      </c>
      <c r="G99" s="46">
        <f>0.5+(SUM($E100:E$124)/E99)</f>
        <v>4.5638853526767598</v>
      </c>
      <c r="H99" s="46">
        <f t="shared" si="6"/>
        <v>2.4041535728134823E-2</v>
      </c>
      <c r="I99" s="46">
        <f t="shared" si="7"/>
        <v>5.2449062069496585E-3</v>
      </c>
      <c r="J99" s="46">
        <f>SUM(I99:$I$125)</f>
        <v>2.3514372575746182E-2</v>
      </c>
      <c r="K99" s="47">
        <f t="shared" si="8"/>
        <v>3.4832779935299758</v>
      </c>
      <c r="L99" s="47">
        <f t="shared" si="9"/>
        <v>3.9416113268633093</v>
      </c>
    </row>
    <row r="100" spans="3:12" x14ac:dyDescent="0.3">
      <c r="C100" s="44">
        <v>94</v>
      </c>
      <c r="D100" s="45">
        <v>0.15857199999999999</v>
      </c>
      <c r="E100" s="46">
        <f t="shared" si="10"/>
        <v>0.18617396470935596</v>
      </c>
      <c r="F100" s="46">
        <f t="shared" si="11"/>
        <v>2.9521977931891992E-2</v>
      </c>
      <c r="G100" s="46">
        <f>0.5+(SUM($E101:E$124)/E100)</f>
        <v>4.2620946175173851</v>
      </c>
      <c r="H100" s="46">
        <f t="shared" si="6"/>
        <v>2.3096873597977539E-2</v>
      </c>
      <c r="I100" s="46">
        <f t="shared" si="7"/>
        <v>4.3000365301263258E-3</v>
      </c>
      <c r="J100" s="46">
        <f>SUM(I100:$I$125)</f>
        <v>1.8269466368796523E-2</v>
      </c>
      <c r="K100" s="47">
        <f t="shared" si="8"/>
        <v>3.2486770149042909</v>
      </c>
      <c r="L100" s="47">
        <f t="shared" si="9"/>
        <v>3.7070103482376244</v>
      </c>
    </row>
    <row r="101" spans="3:12" x14ac:dyDescent="0.3">
      <c r="C101" s="44">
        <v>95</v>
      </c>
      <c r="D101" s="45">
        <v>0.17374680000000001</v>
      </c>
      <c r="E101" s="46">
        <f t="shared" si="10"/>
        <v>0.15665198677746398</v>
      </c>
      <c r="F101" s="46">
        <f t="shared" si="11"/>
        <v>2.7217781416226678E-2</v>
      </c>
      <c r="G101" s="46">
        <f>0.5+(SUM($E102:E$124)/E101)</f>
        <v>3.9710832269872003</v>
      </c>
      <c r="H101" s="46">
        <f t="shared" si="6"/>
        <v>2.2189330000939134E-2</v>
      </c>
      <c r="I101" s="46">
        <f t="shared" si="7"/>
        <v>3.4760026299079021E-3</v>
      </c>
      <c r="J101" s="46">
        <f>SUM(I101:$I$125)</f>
        <v>1.3969429838670198E-2</v>
      </c>
      <c r="K101" s="47">
        <f t="shared" si="8"/>
        <v>3.0188202731711749</v>
      </c>
      <c r="L101" s="47">
        <f t="shared" si="9"/>
        <v>3.4771536065045083</v>
      </c>
    </row>
    <row r="102" spans="3:12" x14ac:dyDescent="0.3">
      <c r="C102" s="44">
        <v>96</v>
      </c>
      <c r="D102" s="45">
        <v>0.1895589</v>
      </c>
      <c r="E102" s="46">
        <f t="shared" si="10"/>
        <v>0.12943420536123729</v>
      </c>
      <c r="F102" s="46">
        <f t="shared" si="11"/>
        <v>2.4535405590650244E-2</v>
      </c>
      <c r="G102" s="46">
        <f>0.5+(SUM($E103:E$124)/E102)</f>
        <v>3.7009921740541514</v>
      </c>
      <c r="H102" s="46">
        <f t="shared" si="6"/>
        <v>2.1317446441482497E-2</v>
      </c>
      <c r="I102" s="46">
        <f t="shared" si="7"/>
        <v>2.7592067404840223E-3</v>
      </c>
      <c r="J102" s="46">
        <f>SUM(I102:$I$125)</f>
        <v>1.0493427208762295E-2</v>
      </c>
      <c r="K102" s="47">
        <f t="shared" si="8"/>
        <v>2.8030594282041843</v>
      </c>
      <c r="L102" s="47">
        <f t="shared" si="9"/>
        <v>3.2613927615375178</v>
      </c>
    </row>
    <row r="103" spans="3:12" x14ac:dyDescent="0.3">
      <c r="C103" s="44">
        <v>97</v>
      </c>
      <c r="D103" s="45">
        <v>0.205371</v>
      </c>
      <c r="E103" s="46">
        <f t="shared" si="10"/>
        <v>0.10489879977058704</v>
      </c>
      <c r="F103" s="46">
        <f t="shared" si="11"/>
        <v>2.1543171407685229E-2</v>
      </c>
      <c r="G103" s="46">
        <f>0.5+(SUM($E104:E$124)/E103)</f>
        <v>3.449691315080333</v>
      </c>
      <c r="H103" s="46">
        <f t="shared" si="6"/>
        <v>2.0479821732618406E-2</v>
      </c>
      <c r="I103" s="46">
        <f t="shared" si="7"/>
        <v>2.1483087192672549E-3</v>
      </c>
      <c r="J103" s="46">
        <f>SUM(I103:$I$125)</f>
        <v>7.7342204682782746E-3</v>
      </c>
      <c r="K103" s="47">
        <f t="shared" si="8"/>
        <v>2.6001438708102729</v>
      </c>
      <c r="L103" s="47">
        <f t="shared" si="9"/>
        <v>3.0584772041436064</v>
      </c>
    </row>
    <row r="104" spans="3:12" x14ac:dyDescent="0.3">
      <c r="C104" s="44">
        <v>98</v>
      </c>
      <c r="D104" s="45">
        <v>0.2220684</v>
      </c>
      <c r="E104" s="46">
        <f t="shared" si="10"/>
        <v>8.3355628362901807E-2</v>
      </c>
      <c r="F104" s="46">
        <f t="shared" si="11"/>
        <v>1.8510651021544224E-2</v>
      </c>
      <c r="G104" s="46">
        <f>0.5+(SUM($E105:E$124)/E104)</f>
        <v>3.2120358243662559</v>
      </c>
      <c r="H104" s="46">
        <f t="shared" si="6"/>
        <v>1.9675109744085317E-2</v>
      </c>
      <c r="I104" s="46">
        <f t="shared" si="7"/>
        <v>1.6400311358272838E-3</v>
      </c>
      <c r="J104" s="46">
        <f>SUM(I104:$I$125)</f>
        <v>5.5859117490110197E-3</v>
      </c>
      <c r="K104" s="47">
        <f t="shared" si="8"/>
        <v>2.4059790859966257</v>
      </c>
      <c r="L104" s="47">
        <f t="shared" si="9"/>
        <v>2.8643124193299592</v>
      </c>
    </row>
    <row r="105" spans="3:12" x14ac:dyDescent="0.3">
      <c r="C105" s="44">
        <v>99</v>
      </c>
      <c r="D105" s="45">
        <v>0.24012330000000001</v>
      </c>
      <c r="E105" s="46">
        <f t="shared" si="10"/>
        <v>6.4844977341357579E-2</v>
      </c>
      <c r="F105" s="46">
        <f t="shared" si="11"/>
        <v>1.5570789947632009E-2</v>
      </c>
      <c r="G105" s="46">
        <f>0.5+(SUM($E106:E$124)/E105)</f>
        <v>2.9862137292870683</v>
      </c>
      <c r="H105" s="46">
        <f t="shared" si="6"/>
        <v>1.8902017239009816E-2</v>
      </c>
      <c r="I105" s="46">
        <f t="shared" si="7"/>
        <v>1.2257008795695419E-3</v>
      </c>
      <c r="J105" s="46">
        <f>SUM(I105:$I$125)</f>
        <v>3.9458806131837361E-3</v>
      </c>
      <c r="K105" s="47">
        <f t="shared" si="8"/>
        <v>2.2192851281705068</v>
      </c>
      <c r="L105" s="47">
        <f t="shared" si="9"/>
        <v>2.6776184615038403</v>
      </c>
    </row>
    <row r="106" spans="3:12" x14ac:dyDescent="0.3">
      <c r="C106" s="44">
        <v>100</v>
      </c>
      <c r="D106" s="45">
        <v>0.25964619999999999</v>
      </c>
      <c r="E106" s="46">
        <f t="shared" si="10"/>
        <v>4.927418739372557E-2</v>
      </c>
      <c r="F106" s="46">
        <f t="shared" si="11"/>
        <v>1.2793855514868748E-2</v>
      </c>
      <c r="G106" s="46">
        <f>0.5+(SUM($E107:E$124)/E106)</f>
        <v>2.7718646713171586</v>
      </c>
      <c r="H106" s="46">
        <f t="shared" si="6"/>
        <v>1.8159301795570962E-2</v>
      </c>
      <c r="I106" s="46">
        <f t="shared" si="7"/>
        <v>8.9478483961418084E-4</v>
      </c>
      <c r="J106" s="46">
        <f>SUM(I106:$I$125)</f>
        <v>2.7201797336141938E-3</v>
      </c>
      <c r="K106" s="47">
        <f t="shared" si="8"/>
        <v>2.0400377981226181</v>
      </c>
      <c r="L106" s="47">
        <f t="shared" si="9"/>
        <v>2.4983711314559516</v>
      </c>
    </row>
    <row r="107" spans="3:12" x14ac:dyDescent="0.3">
      <c r="C107" s="44">
        <v>101</v>
      </c>
      <c r="D107" s="45">
        <v>0.28075630000000001</v>
      </c>
      <c r="E107" s="46">
        <f t="shared" si="10"/>
        <v>3.6480331878856825E-2</v>
      </c>
      <c r="F107" s="46">
        <f t="shared" si="11"/>
        <v>1.024208300107989E-2</v>
      </c>
      <c r="G107" s="46">
        <f>0.5+(SUM($E108:E$124)/E107)</f>
        <v>2.5686202614441349</v>
      </c>
      <c r="H107" s="46">
        <f t="shared" si="6"/>
        <v>1.7445769810328526E-2</v>
      </c>
      <c r="I107" s="46">
        <f t="shared" si="7"/>
        <v>6.364274725629257E-4</v>
      </c>
      <c r="J107" s="46">
        <f>SUM(I107:$I$125)</f>
        <v>1.8253948940000135E-3</v>
      </c>
      <c r="K107" s="47">
        <f t="shared" si="8"/>
        <v>1.8681899708839651</v>
      </c>
      <c r="L107" s="47">
        <f t="shared" si="9"/>
        <v>2.3265233042172984</v>
      </c>
    </row>
    <row r="108" spans="3:12" x14ac:dyDescent="0.3">
      <c r="C108" s="44">
        <v>102</v>
      </c>
      <c r="D108" s="45">
        <v>0.30358279999999999</v>
      </c>
      <c r="E108" s="46">
        <f t="shared" si="10"/>
        <v>2.6238248877776933E-2</v>
      </c>
      <c r="F108" s="46">
        <f t="shared" si="11"/>
        <v>7.9654810614123786E-3</v>
      </c>
      <c r="G108" s="46">
        <f>0.5+(SUM($E109:E$124)/E108)</f>
        <v>2.3761048048723046</v>
      </c>
      <c r="H108" s="46">
        <f t="shared" si="6"/>
        <v>1.6760274580006267E-2</v>
      </c>
      <c r="I108" s="46">
        <f t="shared" si="7"/>
        <v>4.3976025569008269E-4</v>
      </c>
      <c r="J108" s="46">
        <f>SUM(I108:$I$125)</f>
        <v>1.1889674214370877E-3</v>
      </c>
      <c r="K108" s="47">
        <f t="shared" si="8"/>
        <v>1.7036718440399536</v>
      </c>
      <c r="L108" s="47">
        <f t="shared" si="9"/>
        <v>2.1620051773732869</v>
      </c>
    </row>
    <row r="109" spans="3:12" x14ac:dyDescent="0.3">
      <c r="C109" s="44">
        <v>103</v>
      </c>
      <c r="D109" s="45">
        <v>0.32826509999999998</v>
      </c>
      <c r="E109" s="46">
        <f t="shared" si="10"/>
        <v>1.8272767816364555E-2</v>
      </c>
      <c r="F109" s="46">
        <f t="shared" si="11"/>
        <v>5.9983119545156914E-3</v>
      </c>
      <c r="G109" s="46">
        <f>0.5+(SUM($E110:E$124)/E109)</f>
        <v>2.1939380659643466</v>
      </c>
      <c r="H109" s="46">
        <f t="shared" si="6"/>
        <v>1.6101714458647585E-2</v>
      </c>
      <c r="I109" s="46">
        <f t="shared" si="7"/>
        <v>2.9422288974826743E-4</v>
      </c>
      <c r="J109" s="46">
        <f>SUM(I109:$I$125)</f>
        <v>7.4920716574700466E-4</v>
      </c>
      <c r="K109" s="47">
        <f t="shared" si="8"/>
        <v>1.5463932000260576</v>
      </c>
      <c r="L109" s="47">
        <f t="shared" si="9"/>
        <v>2.0047265333593911</v>
      </c>
    </row>
    <row r="110" spans="3:12" x14ac:dyDescent="0.3">
      <c r="C110" s="44">
        <v>104</v>
      </c>
      <c r="D110" s="45">
        <v>0.3549543</v>
      </c>
      <c r="E110" s="46">
        <f t="shared" si="10"/>
        <v>1.2274455861848863E-2</v>
      </c>
      <c r="F110" s="46">
        <f t="shared" si="11"/>
        <v>4.3568708883234596E-3</v>
      </c>
      <c r="G110" s="46">
        <f>0.5+(SUM($E111:E$124)/E110)</f>
        <v>2.0217359794233509</v>
      </c>
      <c r="H110" s="46">
        <f t="shared" si="6"/>
        <v>1.5469031087181848E-2</v>
      </c>
      <c r="I110" s="46">
        <f t="shared" si="7"/>
        <v>1.8987393930518153E-4</v>
      </c>
      <c r="J110" s="46">
        <f>SUM(I110:$I$125)</f>
        <v>4.5498427599873723E-4</v>
      </c>
      <c r="K110" s="47">
        <f t="shared" si="8"/>
        <v>1.3962439377604516</v>
      </c>
      <c r="L110" s="47">
        <f t="shared" si="9"/>
        <v>1.8545772710937849</v>
      </c>
    </row>
    <row r="111" spans="3:12" x14ac:dyDescent="0.3">
      <c r="C111" s="44">
        <v>105</v>
      </c>
      <c r="D111" s="45">
        <v>0.38381330000000002</v>
      </c>
      <c r="E111" s="46">
        <f t="shared" si="10"/>
        <v>7.9175849735254045E-3</v>
      </c>
      <c r="F111" s="46">
        <f t="shared" si="11"/>
        <v>3.0388744167191982E-3</v>
      </c>
      <c r="G111" s="46">
        <f>0.5+(SUM($E112:E$124)/E111)</f>
        <v>1.8591134386654316</v>
      </c>
      <c r="H111" s="46">
        <f t="shared" si="6"/>
        <v>1.4861207692556295E-2</v>
      </c>
      <c r="I111" s="46">
        <f t="shared" si="7"/>
        <v>1.1766487471502387E-4</v>
      </c>
      <c r="J111" s="46">
        <f>SUM(I111:$I$125)</f>
        <v>2.6511033669355567E-4</v>
      </c>
      <c r="K111" s="47">
        <f t="shared" si="8"/>
        <v>1.2530966640268344</v>
      </c>
      <c r="L111" s="47">
        <f t="shared" si="9"/>
        <v>1.7114299973601677</v>
      </c>
    </row>
    <row r="112" spans="3:12" x14ac:dyDescent="0.3">
      <c r="C112" s="44">
        <v>106</v>
      </c>
      <c r="D112" s="45">
        <v>0.41501870000000002</v>
      </c>
      <c r="E112" s="46">
        <f t="shared" si="10"/>
        <v>4.8787105568062067E-3</v>
      </c>
      <c r="F112" s="46">
        <f t="shared" si="11"/>
        <v>2.0247561129619882E-3</v>
      </c>
      <c r="G112" s="46">
        <f>0.5+(SUM($E113:E$124)/E112)</f>
        <v>1.7056844762560299</v>
      </c>
      <c r="H112" s="46">
        <f t="shared" si="6"/>
        <v>1.4277267453699964E-2</v>
      </c>
      <c r="I112" s="46">
        <f t="shared" si="7"/>
        <v>6.9654655448711685E-5</v>
      </c>
      <c r="J112" s="46">
        <f>SUM(I112:$I$125)</f>
        <v>1.4744546197853183E-4</v>
      </c>
      <c r="K112" s="47">
        <f t="shared" si="8"/>
        <v>1.1168069962976026</v>
      </c>
      <c r="L112" s="47">
        <f t="shared" si="9"/>
        <v>1.5751403296309359</v>
      </c>
    </row>
    <row r="113" spans="3:12" x14ac:dyDescent="0.3">
      <c r="C113" s="44">
        <v>107</v>
      </c>
      <c r="D113" s="45">
        <v>0.44876110000000002</v>
      </c>
      <c r="E113" s="46">
        <f t="shared" si="10"/>
        <v>2.8539544438442184E-3</v>
      </c>
      <c r="F113" s="46">
        <f t="shared" si="11"/>
        <v>1.2807437355694198E-3</v>
      </c>
      <c r="G113" s="46">
        <f>0.5+(SUM($E114:E$124)/E113)</f>
        <v>1.5610649883270282</v>
      </c>
      <c r="H113" s="46">
        <f t="shared" si="6"/>
        <v>1.3716271931693695E-2</v>
      </c>
      <c r="I113" s="46">
        <f t="shared" si="7"/>
        <v>3.9145615232432943E-5</v>
      </c>
      <c r="J113" s="46">
        <f>SUM(I113:$I$125)</f>
        <v>7.7790806529820142E-5</v>
      </c>
      <c r="K113" s="47">
        <f t="shared" si="8"/>
        <v>0.98721634767842059</v>
      </c>
      <c r="L113" s="47">
        <f t="shared" si="9"/>
        <v>1.4455496810117539</v>
      </c>
    </row>
    <row r="114" spans="3:12" x14ac:dyDescent="0.3">
      <c r="C114" s="44">
        <v>108</v>
      </c>
      <c r="D114" s="45">
        <v>0.48524699999999998</v>
      </c>
      <c r="E114" s="46">
        <f t="shared" si="10"/>
        <v>1.5732107082747986E-3</v>
      </c>
      <c r="F114" s="46">
        <f t="shared" si="11"/>
        <v>7.633957765582212E-4</v>
      </c>
      <c r="G114" s="46">
        <f>0.5+(SUM($E115:E$124)/E114)</f>
        <v>1.4248732052963393</v>
      </c>
      <c r="H114" s="46">
        <f t="shared" si="6"/>
        <v>1.31773195616233E-2</v>
      </c>
      <c r="I114" s="46">
        <f t="shared" si="7"/>
        <v>2.0730700240704752E-5</v>
      </c>
      <c r="J114" s="46">
        <f>SUM(I114:$I$125)</f>
        <v>3.8645191297387199E-5</v>
      </c>
      <c r="K114" s="47">
        <f t="shared" si="8"/>
        <v>0.86415272270964161</v>
      </c>
      <c r="L114" s="47">
        <f t="shared" si="9"/>
        <v>1.322486056042975</v>
      </c>
    </row>
    <row r="115" spans="3:12" x14ac:dyDescent="0.3">
      <c r="C115" s="44">
        <v>109</v>
      </c>
      <c r="D115" s="45">
        <v>0.52469929999999998</v>
      </c>
      <c r="E115" s="46">
        <f t="shared" si="10"/>
        <v>8.0981493171657743E-4</v>
      </c>
      <c r="F115" s="46">
        <f t="shared" si="11"/>
        <v>4.2490932780123598E-4</v>
      </c>
      <c r="G115" s="46">
        <f>0.5+(SUM($E116:E$124)/E115)</f>
        <v>1.2967320351631546</v>
      </c>
      <c r="H115" s="46">
        <f t="shared" si="6"/>
        <v>1.2659544203692289E-2</v>
      </c>
      <c r="I115" s="46">
        <f t="shared" si="7"/>
        <v>1.0251887924876065E-5</v>
      </c>
      <c r="J115" s="46">
        <f>SUM(I115:$I$125)</f>
        <v>1.7914491056682433E-5</v>
      </c>
      <c r="K115" s="47">
        <f t="shared" si="8"/>
        <v>0.74743336914688407</v>
      </c>
      <c r="L115" s="47">
        <f t="shared" si="9"/>
        <v>1.2057667024802174</v>
      </c>
    </row>
    <row r="116" spans="3:12" x14ac:dyDescent="0.3">
      <c r="C116" s="44">
        <v>110</v>
      </c>
      <c r="D116" s="45">
        <v>0.56735919999999995</v>
      </c>
      <c r="E116" s="46">
        <f t="shared" si="10"/>
        <v>3.8490560391534146E-4</v>
      </c>
      <c r="F116" s="46">
        <f t="shared" si="11"/>
        <v>2.1837973551292497E-4</v>
      </c>
      <c r="G116" s="46">
        <f>0.5+(SUM($E117:E$124)/E116)</f>
        <v>1.1762694335673283</v>
      </c>
      <c r="H116" s="46">
        <f t="shared" si="6"/>
        <v>1.2162113751265526E-2</v>
      </c>
      <c r="I116" s="46">
        <f t="shared" si="7"/>
        <v>4.6812657383179359E-6</v>
      </c>
      <c r="J116" s="46">
        <f>SUM(I116:$I$125)</f>
        <v>7.6626031318063751E-6</v>
      </c>
      <c r="K116" s="47">
        <f t="shared" si="8"/>
        <v>0.63686565987593091</v>
      </c>
      <c r="L116" s="47">
        <f t="shared" si="9"/>
        <v>1.0951989932092643</v>
      </c>
    </row>
    <row r="117" spans="3:12" x14ac:dyDescent="0.3">
      <c r="C117" s="44">
        <v>111</v>
      </c>
      <c r="D117" s="45">
        <v>0.61348749999999996</v>
      </c>
      <c r="E117" s="46">
        <f t="shared" si="10"/>
        <v>1.6652586840241649E-4</v>
      </c>
      <c r="F117" s="46">
        <f t="shared" si="11"/>
        <v>1.0216153869152747E-4</v>
      </c>
      <c r="G117" s="46">
        <f>0.5+(SUM($E118:E$124)/E117)</f>
        <v>1.0631198758122864</v>
      </c>
      <c r="H117" s="46">
        <f t="shared" si="6"/>
        <v>1.1684228793607003E-2</v>
      </c>
      <c r="I117" s="46">
        <f t="shared" si="7"/>
        <v>1.9457263464679251E-6</v>
      </c>
      <c r="J117" s="46">
        <f>SUM(I117:$I$125)</f>
        <v>2.9813373934884392E-6</v>
      </c>
      <c r="K117" s="47">
        <f t="shared" si="8"/>
        <v>0.53224907443971115</v>
      </c>
      <c r="L117" s="47">
        <f t="shared" si="9"/>
        <v>0.99058240777304452</v>
      </c>
    </row>
    <row r="118" spans="3:12" x14ac:dyDescent="0.3">
      <c r="C118" s="44">
        <v>112</v>
      </c>
      <c r="D118" s="45">
        <v>0.66336620000000002</v>
      </c>
      <c r="E118" s="46">
        <f t="shared" si="10"/>
        <v>6.4364329710889012E-5</v>
      </c>
      <c r="F118" s="46">
        <f t="shared" si="11"/>
        <v>4.2697120815859542E-5</v>
      </c>
      <c r="G118" s="46">
        <f>0.5+(SUM($E119:E$124)/E118)</f>
        <v>0.95692539261288156</v>
      </c>
      <c r="H118" s="46">
        <f t="shared" si="6"/>
        <v>1.1225121331162458E-2</v>
      </c>
      <c r="I118" s="46">
        <f t="shared" si="7"/>
        <v>7.2249741040367377E-7</v>
      </c>
      <c r="J118" s="46">
        <f>SUM(I118:$I$125)</f>
        <v>1.0356110470205139E-6</v>
      </c>
      <c r="K118" s="47">
        <f t="shared" si="8"/>
        <v>0.43337682891056661</v>
      </c>
      <c r="L118" s="47">
        <f t="shared" si="9"/>
        <v>0.89171016224389987</v>
      </c>
    </row>
    <row r="119" spans="3:12" x14ac:dyDescent="0.3">
      <c r="C119" s="44">
        <v>113</v>
      </c>
      <c r="D119" s="45">
        <v>0.71730020000000005</v>
      </c>
      <c r="E119" s="46">
        <f t="shared" si="10"/>
        <v>2.166720889502947E-5</v>
      </c>
      <c r="F119" s="46">
        <f t="shared" si="11"/>
        <v>1.5541893273846418E-5</v>
      </c>
      <c r="G119" s="46">
        <f>0.5+(SUM($E120:E$124)/E119)</f>
        <v>0.85733664478398075</v>
      </c>
      <c r="H119" s="46">
        <f t="shared" si="6"/>
        <v>1.0784053541322372E-2</v>
      </c>
      <c r="I119" s="46">
        <f t="shared" si="7"/>
        <v>2.3366034081501415E-7</v>
      </c>
      <c r="J119" s="46">
        <f>SUM(I119:$I$125)</f>
        <v>3.1311363661684035E-7</v>
      </c>
      <c r="K119" s="47">
        <f t="shared" si="8"/>
        <v>0.34003757558809844</v>
      </c>
      <c r="L119" s="47">
        <f t="shared" si="9"/>
        <v>0.7983709089214317</v>
      </c>
    </row>
    <row r="120" spans="3:12" x14ac:dyDescent="0.3">
      <c r="C120" s="44">
        <v>114</v>
      </c>
      <c r="D120" s="45">
        <v>0.77561919999999995</v>
      </c>
      <c r="E120" s="46">
        <f t="shared" si="10"/>
        <v>6.1253156211830517E-6</v>
      </c>
      <c r="F120" s="46">
        <f>E120*D120</f>
        <v>4.7509124018495013E-6</v>
      </c>
      <c r="G120" s="46">
        <f>0.5+(SUM($E121:E$124)/E120)</f>
        <v>0.7640144944707451</v>
      </c>
      <c r="H120" s="46">
        <f t="shared" si="6"/>
        <v>1.036031659268169E-2</v>
      </c>
      <c r="I120" s="46">
        <f t="shared" si="7"/>
        <v>6.3460209065555127E-8</v>
      </c>
      <c r="J120" s="46">
        <f>SUM(I120:$I$125)</f>
        <v>7.9453295801826218E-8</v>
      </c>
      <c r="K120" s="47">
        <f t="shared" si="8"/>
        <v>0.25201755512261315</v>
      </c>
      <c r="L120" s="47">
        <f t="shared" si="9"/>
        <v>0.71035088845594641</v>
      </c>
    </row>
    <row r="121" spans="3:12" x14ac:dyDescent="0.3">
      <c r="C121" s="44">
        <v>115</v>
      </c>
      <c r="D121" s="45">
        <v>0.83867979999999998</v>
      </c>
      <c r="E121" s="46">
        <f>E120-F120</f>
        <v>1.3744032193335504E-6</v>
      </c>
      <c r="F121" s="46">
        <f t="shared" si="11"/>
        <v>1.1526842171100182E-6</v>
      </c>
      <c r="G121" s="46">
        <f>0.5+(SUM($E122:E$124)/E121)</f>
        <v>0.67663585507648194</v>
      </c>
      <c r="H121" s="46">
        <f t="shared" si="6"/>
        <v>9.9532295058907608E-3</v>
      </c>
      <c r="I121" s="46">
        <f t="shared" si="7"/>
        <v>1.3679750675661945E-8</v>
      </c>
      <c r="J121" s="46">
        <f>SUM(I121:$I$125)</f>
        <v>1.5993086736271095E-8</v>
      </c>
      <c r="K121" s="47">
        <f t="shared" si="8"/>
        <v>0.16910659524847019</v>
      </c>
      <c r="L121" s="47">
        <f t="shared" si="9"/>
        <v>0.62743992858180353</v>
      </c>
    </row>
    <row r="122" spans="3:12" x14ac:dyDescent="0.3">
      <c r="C122" s="44">
        <v>116</v>
      </c>
      <c r="D122" s="45">
        <v>0.90686739999999999</v>
      </c>
      <c r="E122" s="46">
        <f t="shared" si="10"/>
        <v>2.2171900222353224E-7</v>
      </c>
      <c r="F122" s="46">
        <f t="shared" si="11"/>
        <v>2.010697350770489E-7</v>
      </c>
      <c r="G122" s="46">
        <f>0.5+(SUM($E123:E$124)/E122)</f>
        <v>0.59493947488585996</v>
      </c>
      <c r="H122" s="46">
        <f t="shared" si="6"/>
        <v>9.5621380592667508E-3</v>
      </c>
      <c r="I122" s="46">
        <f t="shared" si="7"/>
        <v>2.1201077096242871E-9</v>
      </c>
      <c r="J122" s="46">
        <f>SUM(I122:$I$125)</f>
        <v>2.3133360606091511E-9</v>
      </c>
      <c r="K122" s="47">
        <f t="shared" si="8"/>
        <v>9.1140818038488669E-2</v>
      </c>
      <c r="L122" s="47">
        <f t="shared" si="9"/>
        <v>0.54947415137182198</v>
      </c>
    </row>
    <row r="123" spans="3:12" x14ac:dyDescent="0.3">
      <c r="C123" s="44">
        <v>117</v>
      </c>
      <c r="D123" s="45">
        <v>0.98059890000000005</v>
      </c>
      <c r="E123" s="46">
        <f t="shared" si="10"/>
        <v>2.0649267146483341E-8</v>
      </c>
      <c r="F123" s="46">
        <f t="shared" si="11"/>
        <v>2.0248648649647703E-8</v>
      </c>
      <c r="G123" s="46">
        <f>0.5+(SUM($E124:E$125)/E123)</f>
        <v>0.51940109999999995</v>
      </c>
      <c r="H123" s="46">
        <f t="shared" si="6"/>
        <v>9.1864137374068119E-3</v>
      </c>
      <c r="I123" s="46">
        <f t="shared" si="7"/>
        <v>1.8969271138183773E-10</v>
      </c>
      <c r="J123" s="46">
        <f>SUM(I123:$I$125)</f>
        <v>1.9322835098486412E-10</v>
      </c>
      <c r="K123" s="47">
        <f t="shared" si="8"/>
        <v>1.8638774137765379E-2</v>
      </c>
      <c r="L123" s="47">
        <f t="shared" si="9"/>
        <v>0.47697210747109869</v>
      </c>
    </row>
    <row r="124" spans="3:12" x14ac:dyDescent="0.3">
      <c r="C124" s="44">
        <v>118</v>
      </c>
      <c r="D124" s="45">
        <v>1</v>
      </c>
      <c r="E124" s="46">
        <f t="shared" si="10"/>
        <v>4.0061849683563767E-10</v>
      </c>
      <c r="F124" s="46">
        <f t="shared" si="11"/>
        <v>4.0061849683563767E-10</v>
      </c>
      <c r="G124" s="46">
        <f>0.5+(SUM($E125:E$125)/E124)</f>
        <v>0.5</v>
      </c>
      <c r="H124" s="46">
        <f>1/(1+$D$2)^C124</f>
        <v>8.8254527211132777E-3</v>
      </c>
      <c r="I124" s="46">
        <f t="shared" si="7"/>
        <v>3.5356396030263896E-12</v>
      </c>
      <c r="J124" s="46">
        <f>SUM(I124:$I$125)</f>
        <v>3.5356396030263896E-12</v>
      </c>
      <c r="K124" s="47">
        <f t="shared" si="8"/>
        <v>0</v>
      </c>
      <c r="L124" s="47">
        <f t="shared" si="9"/>
        <v>0.45833333333333331</v>
      </c>
    </row>
    <row r="125" spans="3:12" x14ac:dyDescent="0.3">
      <c r="C125" s="44">
        <v>119</v>
      </c>
      <c r="D125" s="45">
        <v>1</v>
      </c>
      <c r="E125" s="48"/>
      <c r="F125" s="48"/>
      <c r="G125" s="48"/>
      <c r="H125" s="48"/>
      <c r="I125" s="48"/>
      <c r="J125" s="48"/>
      <c r="K125" s="48"/>
      <c r="L125" s="48"/>
    </row>
  </sheetData>
  <sheetProtection algorithmName="SHA-512" hashValue="rAQUbUlcUpqx8nEojxU3xD08PTEU1qgBCB8D8wojSqLp+zTXykxQVsYuMO8NLJzyfqdbSQmFY2qmZtuUK3u9Rw==" saltValue="8sNKqrBX/WeUZkiWLuAnRg==" spinCount="100000" sheet="1" objects="1" scenarios="1"/>
  <mergeCells count="1">
    <mergeCell ref="J2:K2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A6A883-FAC6-47AE-B2CA-F91716FBB2C9}">
  <sheetPr>
    <tabColor theme="7" tint="0.79998168889431442"/>
  </sheetPr>
  <dimension ref="B2:N125"/>
  <sheetViews>
    <sheetView topLeftCell="B1" workbookViewId="0"/>
  </sheetViews>
  <sheetFormatPr defaultColWidth="2" defaultRowHeight="15" x14ac:dyDescent="0.3"/>
  <cols>
    <col min="1" max="1" width="2" style="34"/>
    <col min="2" max="2" width="2.42578125" style="34" customWidth="1"/>
    <col min="3" max="3" width="16.5703125" style="34" customWidth="1"/>
    <col min="4" max="12" width="16.5703125" style="37" customWidth="1"/>
    <col min="13" max="230" width="9.140625" style="34" customWidth="1"/>
    <col min="231" max="257" width="2" style="34"/>
    <col min="258" max="258" width="2.42578125" style="34" customWidth="1"/>
    <col min="259" max="259" width="12.42578125" style="34" customWidth="1"/>
    <col min="260" max="260" width="9.140625" style="34" customWidth="1"/>
    <col min="261" max="261" width="9.7109375" style="34" customWidth="1"/>
    <col min="262" max="262" width="8.140625" style="34" customWidth="1"/>
    <col min="263" max="263" width="9.140625" style="34" customWidth="1"/>
    <col min="264" max="264" width="11.140625" style="34" customWidth="1"/>
    <col min="265" max="265" width="4" style="34" customWidth="1"/>
    <col min="266" max="266" width="18.7109375" style="34" customWidth="1"/>
    <col min="267" max="486" width="9.140625" style="34" customWidth="1"/>
    <col min="487" max="513" width="2" style="34"/>
    <col min="514" max="514" width="2.42578125" style="34" customWidth="1"/>
    <col min="515" max="515" width="12.42578125" style="34" customWidth="1"/>
    <col min="516" max="516" width="9.140625" style="34" customWidth="1"/>
    <col min="517" max="517" width="9.7109375" style="34" customWidth="1"/>
    <col min="518" max="518" width="8.140625" style="34" customWidth="1"/>
    <col min="519" max="519" width="9.140625" style="34" customWidth="1"/>
    <col min="520" max="520" width="11.140625" style="34" customWidth="1"/>
    <col min="521" max="521" width="4" style="34" customWidth="1"/>
    <col min="522" max="522" width="18.7109375" style="34" customWidth="1"/>
    <col min="523" max="742" width="9.140625" style="34" customWidth="1"/>
    <col min="743" max="769" width="2" style="34"/>
    <col min="770" max="770" width="2.42578125" style="34" customWidth="1"/>
    <col min="771" max="771" width="12.42578125" style="34" customWidth="1"/>
    <col min="772" max="772" width="9.140625" style="34" customWidth="1"/>
    <col min="773" max="773" width="9.7109375" style="34" customWidth="1"/>
    <col min="774" max="774" width="8.140625" style="34" customWidth="1"/>
    <col min="775" max="775" width="9.140625" style="34" customWidth="1"/>
    <col min="776" max="776" width="11.140625" style="34" customWidth="1"/>
    <col min="777" max="777" width="4" style="34" customWidth="1"/>
    <col min="778" max="778" width="18.7109375" style="34" customWidth="1"/>
    <col min="779" max="998" width="9.140625" style="34" customWidth="1"/>
    <col min="999" max="1025" width="2" style="34"/>
    <col min="1026" max="1026" width="2.42578125" style="34" customWidth="1"/>
    <col min="1027" max="1027" width="12.42578125" style="34" customWidth="1"/>
    <col min="1028" max="1028" width="9.140625" style="34" customWidth="1"/>
    <col min="1029" max="1029" width="9.7109375" style="34" customWidth="1"/>
    <col min="1030" max="1030" width="8.140625" style="34" customWidth="1"/>
    <col min="1031" max="1031" width="9.140625" style="34" customWidth="1"/>
    <col min="1032" max="1032" width="11.140625" style="34" customWidth="1"/>
    <col min="1033" max="1033" width="4" style="34" customWidth="1"/>
    <col min="1034" max="1034" width="18.7109375" style="34" customWidth="1"/>
    <col min="1035" max="1254" width="9.140625" style="34" customWidth="1"/>
    <col min="1255" max="1281" width="2" style="34"/>
    <col min="1282" max="1282" width="2.42578125" style="34" customWidth="1"/>
    <col min="1283" max="1283" width="12.42578125" style="34" customWidth="1"/>
    <col min="1284" max="1284" width="9.140625" style="34" customWidth="1"/>
    <col min="1285" max="1285" width="9.7109375" style="34" customWidth="1"/>
    <col min="1286" max="1286" width="8.140625" style="34" customWidth="1"/>
    <col min="1287" max="1287" width="9.140625" style="34" customWidth="1"/>
    <col min="1288" max="1288" width="11.140625" style="34" customWidth="1"/>
    <col min="1289" max="1289" width="4" style="34" customWidth="1"/>
    <col min="1290" max="1290" width="18.7109375" style="34" customWidth="1"/>
    <col min="1291" max="1510" width="9.140625" style="34" customWidth="1"/>
    <col min="1511" max="1537" width="2" style="34"/>
    <col min="1538" max="1538" width="2.42578125" style="34" customWidth="1"/>
    <col min="1539" max="1539" width="12.42578125" style="34" customWidth="1"/>
    <col min="1540" max="1540" width="9.140625" style="34" customWidth="1"/>
    <col min="1541" max="1541" width="9.7109375" style="34" customWidth="1"/>
    <col min="1542" max="1542" width="8.140625" style="34" customWidth="1"/>
    <col min="1543" max="1543" width="9.140625" style="34" customWidth="1"/>
    <col min="1544" max="1544" width="11.140625" style="34" customWidth="1"/>
    <col min="1545" max="1545" width="4" style="34" customWidth="1"/>
    <col min="1546" max="1546" width="18.7109375" style="34" customWidth="1"/>
    <col min="1547" max="1766" width="9.140625" style="34" customWidth="1"/>
    <col min="1767" max="1793" width="2" style="34"/>
    <col min="1794" max="1794" width="2.42578125" style="34" customWidth="1"/>
    <col min="1795" max="1795" width="12.42578125" style="34" customWidth="1"/>
    <col min="1796" max="1796" width="9.140625" style="34" customWidth="1"/>
    <col min="1797" max="1797" width="9.7109375" style="34" customWidth="1"/>
    <col min="1798" max="1798" width="8.140625" style="34" customWidth="1"/>
    <col min="1799" max="1799" width="9.140625" style="34" customWidth="1"/>
    <col min="1800" max="1800" width="11.140625" style="34" customWidth="1"/>
    <col min="1801" max="1801" width="4" style="34" customWidth="1"/>
    <col min="1802" max="1802" width="18.7109375" style="34" customWidth="1"/>
    <col min="1803" max="2022" width="9.140625" style="34" customWidth="1"/>
    <col min="2023" max="2049" width="2" style="34"/>
    <col min="2050" max="2050" width="2.42578125" style="34" customWidth="1"/>
    <col min="2051" max="2051" width="12.42578125" style="34" customWidth="1"/>
    <col min="2052" max="2052" width="9.140625" style="34" customWidth="1"/>
    <col min="2053" max="2053" width="9.7109375" style="34" customWidth="1"/>
    <col min="2054" max="2054" width="8.140625" style="34" customWidth="1"/>
    <col min="2055" max="2055" width="9.140625" style="34" customWidth="1"/>
    <col min="2056" max="2056" width="11.140625" style="34" customWidth="1"/>
    <col min="2057" max="2057" width="4" style="34" customWidth="1"/>
    <col min="2058" max="2058" width="18.7109375" style="34" customWidth="1"/>
    <col min="2059" max="2278" width="9.140625" style="34" customWidth="1"/>
    <col min="2279" max="2305" width="2" style="34"/>
    <col min="2306" max="2306" width="2.42578125" style="34" customWidth="1"/>
    <col min="2307" max="2307" width="12.42578125" style="34" customWidth="1"/>
    <col min="2308" max="2308" width="9.140625" style="34" customWidth="1"/>
    <col min="2309" max="2309" width="9.7109375" style="34" customWidth="1"/>
    <col min="2310" max="2310" width="8.140625" style="34" customWidth="1"/>
    <col min="2311" max="2311" width="9.140625" style="34" customWidth="1"/>
    <col min="2312" max="2312" width="11.140625" style="34" customWidth="1"/>
    <col min="2313" max="2313" width="4" style="34" customWidth="1"/>
    <col min="2314" max="2314" width="18.7109375" style="34" customWidth="1"/>
    <col min="2315" max="2534" width="9.140625" style="34" customWidth="1"/>
    <col min="2535" max="2561" width="2" style="34"/>
    <col min="2562" max="2562" width="2.42578125" style="34" customWidth="1"/>
    <col min="2563" max="2563" width="12.42578125" style="34" customWidth="1"/>
    <col min="2564" max="2564" width="9.140625" style="34" customWidth="1"/>
    <col min="2565" max="2565" width="9.7109375" style="34" customWidth="1"/>
    <col min="2566" max="2566" width="8.140625" style="34" customWidth="1"/>
    <col min="2567" max="2567" width="9.140625" style="34" customWidth="1"/>
    <col min="2568" max="2568" width="11.140625" style="34" customWidth="1"/>
    <col min="2569" max="2569" width="4" style="34" customWidth="1"/>
    <col min="2570" max="2570" width="18.7109375" style="34" customWidth="1"/>
    <col min="2571" max="2790" width="9.140625" style="34" customWidth="1"/>
    <col min="2791" max="2817" width="2" style="34"/>
    <col min="2818" max="2818" width="2.42578125" style="34" customWidth="1"/>
    <col min="2819" max="2819" width="12.42578125" style="34" customWidth="1"/>
    <col min="2820" max="2820" width="9.140625" style="34" customWidth="1"/>
    <col min="2821" max="2821" width="9.7109375" style="34" customWidth="1"/>
    <col min="2822" max="2822" width="8.140625" style="34" customWidth="1"/>
    <col min="2823" max="2823" width="9.140625" style="34" customWidth="1"/>
    <col min="2824" max="2824" width="11.140625" style="34" customWidth="1"/>
    <col min="2825" max="2825" width="4" style="34" customWidth="1"/>
    <col min="2826" max="2826" width="18.7109375" style="34" customWidth="1"/>
    <col min="2827" max="3046" width="9.140625" style="34" customWidth="1"/>
    <col min="3047" max="3073" width="2" style="34"/>
    <col min="3074" max="3074" width="2.42578125" style="34" customWidth="1"/>
    <col min="3075" max="3075" width="12.42578125" style="34" customWidth="1"/>
    <col min="3076" max="3076" width="9.140625" style="34" customWidth="1"/>
    <col min="3077" max="3077" width="9.7109375" style="34" customWidth="1"/>
    <col min="3078" max="3078" width="8.140625" style="34" customWidth="1"/>
    <col min="3079" max="3079" width="9.140625" style="34" customWidth="1"/>
    <col min="3080" max="3080" width="11.140625" style="34" customWidth="1"/>
    <col min="3081" max="3081" width="4" style="34" customWidth="1"/>
    <col min="3082" max="3082" width="18.7109375" style="34" customWidth="1"/>
    <col min="3083" max="3302" width="9.140625" style="34" customWidth="1"/>
    <col min="3303" max="3329" width="2" style="34"/>
    <col min="3330" max="3330" width="2.42578125" style="34" customWidth="1"/>
    <col min="3331" max="3331" width="12.42578125" style="34" customWidth="1"/>
    <col min="3332" max="3332" width="9.140625" style="34" customWidth="1"/>
    <col min="3333" max="3333" width="9.7109375" style="34" customWidth="1"/>
    <col min="3334" max="3334" width="8.140625" style="34" customWidth="1"/>
    <col min="3335" max="3335" width="9.140625" style="34" customWidth="1"/>
    <col min="3336" max="3336" width="11.140625" style="34" customWidth="1"/>
    <col min="3337" max="3337" width="4" style="34" customWidth="1"/>
    <col min="3338" max="3338" width="18.7109375" style="34" customWidth="1"/>
    <col min="3339" max="3558" width="9.140625" style="34" customWidth="1"/>
    <col min="3559" max="3585" width="2" style="34"/>
    <col min="3586" max="3586" width="2.42578125" style="34" customWidth="1"/>
    <col min="3587" max="3587" width="12.42578125" style="34" customWidth="1"/>
    <col min="3588" max="3588" width="9.140625" style="34" customWidth="1"/>
    <col min="3589" max="3589" width="9.7109375" style="34" customWidth="1"/>
    <col min="3590" max="3590" width="8.140625" style="34" customWidth="1"/>
    <col min="3591" max="3591" width="9.140625" style="34" customWidth="1"/>
    <col min="3592" max="3592" width="11.140625" style="34" customWidth="1"/>
    <col min="3593" max="3593" width="4" style="34" customWidth="1"/>
    <col min="3594" max="3594" width="18.7109375" style="34" customWidth="1"/>
    <col min="3595" max="3814" width="9.140625" style="34" customWidth="1"/>
    <col min="3815" max="3841" width="2" style="34"/>
    <col min="3842" max="3842" width="2.42578125" style="34" customWidth="1"/>
    <col min="3843" max="3843" width="12.42578125" style="34" customWidth="1"/>
    <col min="3844" max="3844" width="9.140625" style="34" customWidth="1"/>
    <col min="3845" max="3845" width="9.7109375" style="34" customWidth="1"/>
    <col min="3846" max="3846" width="8.140625" style="34" customWidth="1"/>
    <col min="3847" max="3847" width="9.140625" style="34" customWidth="1"/>
    <col min="3848" max="3848" width="11.140625" style="34" customWidth="1"/>
    <col min="3849" max="3849" width="4" style="34" customWidth="1"/>
    <col min="3850" max="3850" width="18.7109375" style="34" customWidth="1"/>
    <col min="3851" max="4070" width="9.140625" style="34" customWidth="1"/>
    <col min="4071" max="4097" width="2" style="34"/>
    <col min="4098" max="4098" width="2.42578125" style="34" customWidth="1"/>
    <col min="4099" max="4099" width="12.42578125" style="34" customWidth="1"/>
    <col min="4100" max="4100" width="9.140625" style="34" customWidth="1"/>
    <col min="4101" max="4101" width="9.7109375" style="34" customWidth="1"/>
    <col min="4102" max="4102" width="8.140625" style="34" customWidth="1"/>
    <col min="4103" max="4103" width="9.140625" style="34" customWidth="1"/>
    <col min="4104" max="4104" width="11.140625" style="34" customWidth="1"/>
    <col min="4105" max="4105" width="4" style="34" customWidth="1"/>
    <col min="4106" max="4106" width="18.7109375" style="34" customWidth="1"/>
    <col min="4107" max="4326" width="9.140625" style="34" customWidth="1"/>
    <col min="4327" max="4353" width="2" style="34"/>
    <col min="4354" max="4354" width="2.42578125" style="34" customWidth="1"/>
    <col min="4355" max="4355" width="12.42578125" style="34" customWidth="1"/>
    <col min="4356" max="4356" width="9.140625" style="34" customWidth="1"/>
    <col min="4357" max="4357" width="9.7109375" style="34" customWidth="1"/>
    <col min="4358" max="4358" width="8.140625" style="34" customWidth="1"/>
    <col min="4359" max="4359" width="9.140625" style="34" customWidth="1"/>
    <col min="4360" max="4360" width="11.140625" style="34" customWidth="1"/>
    <col min="4361" max="4361" width="4" style="34" customWidth="1"/>
    <col min="4362" max="4362" width="18.7109375" style="34" customWidth="1"/>
    <col min="4363" max="4582" width="9.140625" style="34" customWidth="1"/>
    <col min="4583" max="4609" width="2" style="34"/>
    <col min="4610" max="4610" width="2.42578125" style="34" customWidth="1"/>
    <col min="4611" max="4611" width="12.42578125" style="34" customWidth="1"/>
    <col min="4612" max="4612" width="9.140625" style="34" customWidth="1"/>
    <col min="4613" max="4613" width="9.7109375" style="34" customWidth="1"/>
    <col min="4614" max="4614" width="8.140625" style="34" customWidth="1"/>
    <col min="4615" max="4615" width="9.140625" style="34" customWidth="1"/>
    <col min="4616" max="4616" width="11.140625" style="34" customWidth="1"/>
    <col min="4617" max="4617" width="4" style="34" customWidth="1"/>
    <col min="4618" max="4618" width="18.7109375" style="34" customWidth="1"/>
    <col min="4619" max="4838" width="9.140625" style="34" customWidth="1"/>
    <col min="4839" max="4865" width="2" style="34"/>
    <col min="4866" max="4866" width="2.42578125" style="34" customWidth="1"/>
    <col min="4867" max="4867" width="12.42578125" style="34" customWidth="1"/>
    <col min="4868" max="4868" width="9.140625" style="34" customWidth="1"/>
    <col min="4869" max="4869" width="9.7109375" style="34" customWidth="1"/>
    <col min="4870" max="4870" width="8.140625" style="34" customWidth="1"/>
    <col min="4871" max="4871" width="9.140625" style="34" customWidth="1"/>
    <col min="4872" max="4872" width="11.140625" style="34" customWidth="1"/>
    <col min="4873" max="4873" width="4" style="34" customWidth="1"/>
    <col min="4874" max="4874" width="18.7109375" style="34" customWidth="1"/>
    <col min="4875" max="5094" width="9.140625" style="34" customWidth="1"/>
    <col min="5095" max="5121" width="2" style="34"/>
    <col min="5122" max="5122" width="2.42578125" style="34" customWidth="1"/>
    <col min="5123" max="5123" width="12.42578125" style="34" customWidth="1"/>
    <col min="5124" max="5124" width="9.140625" style="34" customWidth="1"/>
    <col min="5125" max="5125" width="9.7109375" style="34" customWidth="1"/>
    <col min="5126" max="5126" width="8.140625" style="34" customWidth="1"/>
    <col min="5127" max="5127" width="9.140625" style="34" customWidth="1"/>
    <col min="5128" max="5128" width="11.140625" style="34" customWidth="1"/>
    <col min="5129" max="5129" width="4" style="34" customWidth="1"/>
    <col min="5130" max="5130" width="18.7109375" style="34" customWidth="1"/>
    <col min="5131" max="5350" width="9.140625" style="34" customWidth="1"/>
    <col min="5351" max="5377" width="2" style="34"/>
    <col min="5378" max="5378" width="2.42578125" style="34" customWidth="1"/>
    <col min="5379" max="5379" width="12.42578125" style="34" customWidth="1"/>
    <col min="5380" max="5380" width="9.140625" style="34" customWidth="1"/>
    <col min="5381" max="5381" width="9.7109375" style="34" customWidth="1"/>
    <col min="5382" max="5382" width="8.140625" style="34" customWidth="1"/>
    <col min="5383" max="5383" width="9.140625" style="34" customWidth="1"/>
    <col min="5384" max="5384" width="11.140625" style="34" customWidth="1"/>
    <col min="5385" max="5385" width="4" style="34" customWidth="1"/>
    <col min="5386" max="5386" width="18.7109375" style="34" customWidth="1"/>
    <col min="5387" max="5606" width="9.140625" style="34" customWidth="1"/>
    <col min="5607" max="5633" width="2" style="34"/>
    <col min="5634" max="5634" width="2.42578125" style="34" customWidth="1"/>
    <col min="5635" max="5635" width="12.42578125" style="34" customWidth="1"/>
    <col min="5636" max="5636" width="9.140625" style="34" customWidth="1"/>
    <col min="5637" max="5637" width="9.7109375" style="34" customWidth="1"/>
    <col min="5638" max="5638" width="8.140625" style="34" customWidth="1"/>
    <col min="5639" max="5639" width="9.140625" style="34" customWidth="1"/>
    <col min="5640" max="5640" width="11.140625" style="34" customWidth="1"/>
    <col min="5641" max="5641" width="4" style="34" customWidth="1"/>
    <col min="5642" max="5642" width="18.7109375" style="34" customWidth="1"/>
    <col min="5643" max="5862" width="9.140625" style="34" customWidth="1"/>
    <col min="5863" max="5889" width="2" style="34"/>
    <col min="5890" max="5890" width="2.42578125" style="34" customWidth="1"/>
    <col min="5891" max="5891" width="12.42578125" style="34" customWidth="1"/>
    <col min="5892" max="5892" width="9.140625" style="34" customWidth="1"/>
    <col min="5893" max="5893" width="9.7109375" style="34" customWidth="1"/>
    <col min="5894" max="5894" width="8.140625" style="34" customWidth="1"/>
    <col min="5895" max="5895" width="9.140625" style="34" customWidth="1"/>
    <col min="5896" max="5896" width="11.140625" style="34" customWidth="1"/>
    <col min="5897" max="5897" width="4" style="34" customWidth="1"/>
    <col min="5898" max="5898" width="18.7109375" style="34" customWidth="1"/>
    <col min="5899" max="6118" width="9.140625" style="34" customWidth="1"/>
    <col min="6119" max="6145" width="2" style="34"/>
    <col min="6146" max="6146" width="2.42578125" style="34" customWidth="1"/>
    <col min="6147" max="6147" width="12.42578125" style="34" customWidth="1"/>
    <col min="6148" max="6148" width="9.140625" style="34" customWidth="1"/>
    <col min="6149" max="6149" width="9.7109375" style="34" customWidth="1"/>
    <col min="6150" max="6150" width="8.140625" style="34" customWidth="1"/>
    <col min="6151" max="6151" width="9.140625" style="34" customWidth="1"/>
    <col min="6152" max="6152" width="11.140625" style="34" customWidth="1"/>
    <col min="6153" max="6153" width="4" style="34" customWidth="1"/>
    <col min="6154" max="6154" width="18.7109375" style="34" customWidth="1"/>
    <col min="6155" max="6374" width="9.140625" style="34" customWidth="1"/>
    <col min="6375" max="6401" width="2" style="34"/>
    <col min="6402" max="6402" width="2.42578125" style="34" customWidth="1"/>
    <col min="6403" max="6403" width="12.42578125" style="34" customWidth="1"/>
    <col min="6404" max="6404" width="9.140625" style="34" customWidth="1"/>
    <col min="6405" max="6405" width="9.7109375" style="34" customWidth="1"/>
    <col min="6406" max="6406" width="8.140625" style="34" customWidth="1"/>
    <col min="6407" max="6407" width="9.140625" style="34" customWidth="1"/>
    <col min="6408" max="6408" width="11.140625" style="34" customWidth="1"/>
    <col min="6409" max="6409" width="4" style="34" customWidth="1"/>
    <col min="6410" max="6410" width="18.7109375" style="34" customWidth="1"/>
    <col min="6411" max="6630" width="9.140625" style="34" customWidth="1"/>
    <col min="6631" max="6657" width="2" style="34"/>
    <col min="6658" max="6658" width="2.42578125" style="34" customWidth="1"/>
    <col min="6659" max="6659" width="12.42578125" style="34" customWidth="1"/>
    <col min="6660" max="6660" width="9.140625" style="34" customWidth="1"/>
    <col min="6661" max="6661" width="9.7109375" style="34" customWidth="1"/>
    <col min="6662" max="6662" width="8.140625" style="34" customWidth="1"/>
    <col min="6663" max="6663" width="9.140625" style="34" customWidth="1"/>
    <col min="6664" max="6664" width="11.140625" style="34" customWidth="1"/>
    <col min="6665" max="6665" width="4" style="34" customWidth="1"/>
    <col min="6666" max="6666" width="18.7109375" style="34" customWidth="1"/>
    <col min="6667" max="6886" width="9.140625" style="34" customWidth="1"/>
    <col min="6887" max="6913" width="2" style="34"/>
    <col min="6914" max="6914" width="2.42578125" style="34" customWidth="1"/>
    <col min="6915" max="6915" width="12.42578125" style="34" customWidth="1"/>
    <col min="6916" max="6916" width="9.140625" style="34" customWidth="1"/>
    <col min="6917" max="6917" width="9.7109375" style="34" customWidth="1"/>
    <col min="6918" max="6918" width="8.140625" style="34" customWidth="1"/>
    <col min="6919" max="6919" width="9.140625" style="34" customWidth="1"/>
    <col min="6920" max="6920" width="11.140625" style="34" customWidth="1"/>
    <col min="6921" max="6921" width="4" style="34" customWidth="1"/>
    <col min="6922" max="6922" width="18.7109375" style="34" customWidth="1"/>
    <col min="6923" max="7142" width="9.140625" style="34" customWidth="1"/>
    <col min="7143" max="7169" width="2" style="34"/>
    <col min="7170" max="7170" width="2.42578125" style="34" customWidth="1"/>
    <col min="7171" max="7171" width="12.42578125" style="34" customWidth="1"/>
    <col min="7172" max="7172" width="9.140625" style="34" customWidth="1"/>
    <col min="7173" max="7173" width="9.7109375" style="34" customWidth="1"/>
    <col min="7174" max="7174" width="8.140625" style="34" customWidth="1"/>
    <col min="7175" max="7175" width="9.140625" style="34" customWidth="1"/>
    <col min="7176" max="7176" width="11.140625" style="34" customWidth="1"/>
    <col min="7177" max="7177" width="4" style="34" customWidth="1"/>
    <col min="7178" max="7178" width="18.7109375" style="34" customWidth="1"/>
    <col min="7179" max="7398" width="9.140625" style="34" customWidth="1"/>
    <col min="7399" max="7425" width="2" style="34"/>
    <col min="7426" max="7426" width="2.42578125" style="34" customWidth="1"/>
    <col min="7427" max="7427" width="12.42578125" style="34" customWidth="1"/>
    <col min="7428" max="7428" width="9.140625" style="34" customWidth="1"/>
    <col min="7429" max="7429" width="9.7109375" style="34" customWidth="1"/>
    <col min="7430" max="7430" width="8.140625" style="34" customWidth="1"/>
    <col min="7431" max="7431" width="9.140625" style="34" customWidth="1"/>
    <col min="7432" max="7432" width="11.140625" style="34" customWidth="1"/>
    <col min="7433" max="7433" width="4" style="34" customWidth="1"/>
    <col min="7434" max="7434" width="18.7109375" style="34" customWidth="1"/>
    <col min="7435" max="7654" width="9.140625" style="34" customWidth="1"/>
    <col min="7655" max="7681" width="2" style="34"/>
    <col min="7682" max="7682" width="2.42578125" style="34" customWidth="1"/>
    <col min="7683" max="7683" width="12.42578125" style="34" customWidth="1"/>
    <col min="7684" max="7684" width="9.140625" style="34" customWidth="1"/>
    <col min="7685" max="7685" width="9.7109375" style="34" customWidth="1"/>
    <col min="7686" max="7686" width="8.140625" style="34" customWidth="1"/>
    <col min="7687" max="7687" width="9.140625" style="34" customWidth="1"/>
    <col min="7688" max="7688" width="11.140625" style="34" customWidth="1"/>
    <col min="7689" max="7689" width="4" style="34" customWidth="1"/>
    <col min="7690" max="7690" width="18.7109375" style="34" customWidth="1"/>
    <col min="7691" max="7910" width="9.140625" style="34" customWidth="1"/>
    <col min="7911" max="7937" width="2" style="34"/>
    <col min="7938" max="7938" width="2.42578125" style="34" customWidth="1"/>
    <col min="7939" max="7939" width="12.42578125" style="34" customWidth="1"/>
    <col min="7940" max="7940" width="9.140625" style="34" customWidth="1"/>
    <col min="7941" max="7941" width="9.7109375" style="34" customWidth="1"/>
    <col min="7942" max="7942" width="8.140625" style="34" customWidth="1"/>
    <col min="7943" max="7943" width="9.140625" style="34" customWidth="1"/>
    <col min="7944" max="7944" width="11.140625" style="34" customWidth="1"/>
    <col min="7945" max="7945" width="4" style="34" customWidth="1"/>
    <col min="7946" max="7946" width="18.7109375" style="34" customWidth="1"/>
    <col min="7947" max="8166" width="9.140625" style="34" customWidth="1"/>
    <col min="8167" max="8193" width="2" style="34"/>
    <col min="8194" max="8194" width="2.42578125" style="34" customWidth="1"/>
    <col min="8195" max="8195" width="12.42578125" style="34" customWidth="1"/>
    <col min="8196" max="8196" width="9.140625" style="34" customWidth="1"/>
    <col min="8197" max="8197" width="9.7109375" style="34" customWidth="1"/>
    <col min="8198" max="8198" width="8.140625" style="34" customWidth="1"/>
    <col min="8199" max="8199" width="9.140625" style="34" customWidth="1"/>
    <col min="8200" max="8200" width="11.140625" style="34" customWidth="1"/>
    <col min="8201" max="8201" width="4" style="34" customWidth="1"/>
    <col min="8202" max="8202" width="18.7109375" style="34" customWidth="1"/>
    <col min="8203" max="8422" width="9.140625" style="34" customWidth="1"/>
    <col min="8423" max="8449" width="2" style="34"/>
    <col min="8450" max="8450" width="2.42578125" style="34" customWidth="1"/>
    <col min="8451" max="8451" width="12.42578125" style="34" customWidth="1"/>
    <col min="8452" max="8452" width="9.140625" style="34" customWidth="1"/>
    <col min="8453" max="8453" width="9.7109375" style="34" customWidth="1"/>
    <col min="8454" max="8454" width="8.140625" style="34" customWidth="1"/>
    <col min="8455" max="8455" width="9.140625" style="34" customWidth="1"/>
    <col min="8456" max="8456" width="11.140625" style="34" customWidth="1"/>
    <col min="8457" max="8457" width="4" style="34" customWidth="1"/>
    <col min="8458" max="8458" width="18.7109375" style="34" customWidth="1"/>
    <col min="8459" max="8678" width="9.140625" style="34" customWidth="1"/>
    <col min="8679" max="8705" width="2" style="34"/>
    <col min="8706" max="8706" width="2.42578125" style="34" customWidth="1"/>
    <col min="8707" max="8707" width="12.42578125" style="34" customWidth="1"/>
    <col min="8708" max="8708" width="9.140625" style="34" customWidth="1"/>
    <col min="8709" max="8709" width="9.7109375" style="34" customWidth="1"/>
    <col min="8710" max="8710" width="8.140625" style="34" customWidth="1"/>
    <col min="8711" max="8711" width="9.140625" style="34" customWidth="1"/>
    <col min="8712" max="8712" width="11.140625" style="34" customWidth="1"/>
    <col min="8713" max="8713" width="4" style="34" customWidth="1"/>
    <col min="8714" max="8714" width="18.7109375" style="34" customWidth="1"/>
    <col min="8715" max="8934" width="9.140625" style="34" customWidth="1"/>
    <col min="8935" max="8961" width="2" style="34"/>
    <col min="8962" max="8962" width="2.42578125" style="34" customWidth="1"/>
    <col min="8963" max="8963" width="12.42578125" style="34" customWidth="1"/>
    <col min="8964" max="8964" width="9.140625" style="34" customWidth="1"/>
    <col min="8965" max="8965" width="9.7109375" style="34" customWidth="1"/>
    <col min="8966" max="8966" width="8.140625" style="34" customWidth="1"/>
    <col min="8967" max="8967" width="9.140625" style="34" customWidth="1"/>
    <col min="8968" max="8968" width="11.140625" style="34" customWidth="1"/>
    <col min="8969" max="8969" width="4" style="34" customWidth="1"/>
    <col min="8970" max="8970" width="18.7109375" style="34" customWidth="1"/>
    <col min="8971" max="9190" width="9.140625" style="34" customWidth="1"/>
    <col min="9191" max="9217" width="2" style="34"/>
    <col min="9218" max="9218" width="2.42578125" style="34" customWidth="1"/>
    <col min="9219" max="9219" width="12.42578125" style="34" customWidth="1"/>
    <col min="9220" max="9220" width="9.140625" style="34" customWidth="1"/>
    <col min="9221" max="9221" width="9.7109375" style="34" customWidth="1"/>
    <col min="9222" max="9222" width="8.140625" style="34" customWidth="1"/>
    <col min="9223" max="9223" width="9.140625" style="34" customWidth="1"/>
    <col min="9224" max="9224" width="11.140625" style="34" customWidth="1"/>
    <col min="9225" max="9225" width="4" style="34" customWidth="1"/>
    <col min="9226" max="9226" width="18.7109375" style="34" customWidth="1"/>
    <col min="9227" max="9446" width="9.140625" style="34" customWidth="1"/>
    <col min="9447" max="9473" width="2" style="34"/>
    <col min="9474" max="9474" width="2.42578125" style="34" customWidth="1"/>
    <col min="9475" max="9475" width="12.42578125" style="34" customWidth="1"/>
    <col min="9476" max="9476" width="9.140625" style="34" customWidth="1"/>
    <col min="9477" max="9477" width="9.7109375" style="34" customWidth="1"/>
    <col min="9478" max="9478" width="8.140625" style="34" customWidth="1"/>
    <col min="9479" max="9479" width="9.140625" style="34" customWidth="1"/>
    <col min="9480" max="9480" width="11.140625" style="34" customWidth="1"/>
    <col min="9481" max="9481" width="4" style="34" customWidth="1"/>
    <col min="9482" max="9482" width="18.7109375" style="34" customWidth="1"/>
    <col min="9483" max="9702" width="9.140625" style="34" customWidth="1"/>
    <col min="9703" max="9729" width="2" style="34"/>
    <col min="9730" max="9730" width="2.42578125" style="34" customWidth="1"/>
    <col min="9731" max="9731" width="12.42578125" style="34" customWidth="1"/>
    <col min="9732" max="9732" width="9.140625" style="34" customWidth="1"/>
    <col min="9733" max="9733" width="9.7109375" style="34" customWidth="1"/>
    <col min="9734" max="9734" width="8.140625" style="34" customWidth="1"/>
    <col min="9735" max="9735" width="9.140625" style="34" customWidth="1"/>
    <col min="9736" max="9736" width="11.140625" style="34" customWidth="1"/>
    <col min="9737" max="9737" width="4" style="34" customWidth="1"/>
    <col min="9738" max="9738" width="18.7109375" style="34" customWidth="1"/>
    <col min="9739" max="9958" width="9.140625" style="34" customWidth="1"/>
    <col min="9959" max="9985" width="2" style="34"/>
    <col min="9986" max="9986" width="2.42578125" style="34" customWidth="1"/>
    <col min="9987" max="9987" width="12.42578125" style="34" customWidth="1"/>
    <col min="9988" max="9988" width="9.140625" style="34" customWidth="1"/>
    <col min="9989" max="9989" width="9.7109375" style="34" customWidth="1"/>
    <col min="9990" max="9990" width="8.140625" style="34" customWidth="1"/>
    <col min="9991" max="9991" width="9.140625" style="34" customWidth="1"/>
    <col min="9992" max="9992" width="11.140625" style="34" customWidth="1"/>
    <col min="9993" max="9993" width="4" style="34" customWidth="1"/>
    <col min="9994" max="9994" width="18.7109375" style="34" customWidth="1"/>
    <col min="9995" max="10214" width="9.140625" style="34" customWidth="1"/>
    <col min="10215" max="10241" width="2" style="34"/>
    <col min="10242" max="10242" width="2.42578125" style="34" customWidth="1"/>
    <col min="10243" max="10243" width="12.42578125" style="34" customWidth="1"/>
    <col min="10244" max="10244" width="9.140625" style="34" customWidth="1"/>
    <col min="10245" max="10245" width="9.7109375" style="34" customWidth="1"/>
    <col min="10246" max="10246" width="8.140625" style="34" customWidth="1"/>
    <col min="10247" max="10247" width="9.140625" style="34" customWidth="1"/>
    <col min="10248" max="10248" width="11.140625" style="34" customWidth="1"/>
    <col min="10249" max="10249" width="4" style="34" customWidth="1"/>
    <col min="10250" max="10250" width="18.7109375" style="34" customWidth="1"/>
    <col min="10251" max="10470" width="9.140625" style="34" customWidth="1"/>
    <col min="10471" max="10497" width="2" style="34"/>
    <col min="10498" max="10498" width="2.42578125" style="34" customWidth="1"/>
    <col min="10499" max="10499" width="12.42578125" style="34" customWidth="1"/>
    <col min="10500" max="10500" width="9.140625" style="34" customWidth="1"/>
    <col min="10501" max="10501" width="9.7109375" style="34" customWidth="1"/>
    <col min="10502" max="10502" width="8.140625" style="34" customWidth="1"/>
    <col min="10503" max="10503" width="9.140625" style="34" customWidth="1"/>
    <col min="10504" max="10504" width="11.140625" style="34" customWidth="1"/>
    <col min="10505" max="10505" width="4" style="34" customWidth="1"/>
    <col min="10506" max="10506" width="18.7109375" style="34" customWidth="1"/>
    <col min="10507" max="10726" width="9.140625" style="34" customWidth="1"/>
    <col min="10727" max="10753" width="2" style="34"/>
    <col min="10754" max="10754" width="2.42578125" style="34" customWidth="1"/>
    <col min="10755" max="10755" width="12.42578125" style="34" customWidth="1"/>
    <col min="10756" max="10756" width="9.140625" style="34" customWidth="1"/>
    <col min="10757" max="10757" width="9.7109375" style="34" customWidth="1"/>
    <col min="10758" max="10758" width="8.140625" style="34" customWidth="1"/>
    <col min="10759" max="10759" width="9.140625" style="34" customWidth="1"/>
    <col min="10760" max="10760" width="11.140625" style="34" customWidth="1"/>
    <col min="10761" max="10761" width="4" style="34" customWidth="1"/>
    <col min="10762" max="10762" width="18.7109375" style="34" customWidth="1"/>
    <col min="10763" max="10982" width="9.140625" style="34" customWidth="1"/>
    <col min="10983" max="11009" width="2" style="34"/>
    <col min="11010" max="11010" width="2.42578125" style="34" customWidth="1"/>
    <col min="11011" max="11011" width="12.42578125" style="34" customWidth="1"/>
    <col min="11012" max="11012" width="9.140625" style="34" customWidth="1"/>
    <col min="11013" max="11013" width="9.7109375" style="34" customWidth="1"/>
    <col min="11014" max="11014" width="8.140625" style="34" customWidth="1"/>
    <col min="11015" max="11015" width="9.140625" style="34" customWidth="1"/>
    <col min="11016" max="11016" width="11.140625" style="34" customWidth="1"/>
    <col min="11017" max="11017" width="4" style="34" customWidth="1"/>
    <col min="11018" max="11018" width="18.7109375" style="34" customWidth="1"/>
    <col min="11019" max="11238" width="9.140625" style="34" customWidth="1"/>
    <col min="11239" max="11265" width="2" style="34"/>
    <col min="11266" max="11266" width="2.42578125" style="34" customWidth="1"/>
    <col min="11267" max="11267" width="12.42578125" style="34" customWidth="1"/>
    <col min="11268" max="11268" width="9.140625" style="34" customWidth="1"/>
    <col min="11269" max="11269" width="9.7109375" style="34" customWidth="1"/>
    <col min="11270" max="11270" width="8.140625" style="34" customWidth="1"/>
    <col min="11271" max="11271" width="9.140625" style="34" customWidth="1"/>
    <col min="11272" max="11272" width="11.140625" style="34" customWidth="1"/>
    <col min="11273" max="11273" width="4" style="34" customWidth="1"/>
    <col min="11274" max="11274" width="18.7109375" style="34" customWidth="1"/>
    <col min="11275" max="11494" width="9.140625" style="34" customWidth="1"/>
    <col min="11495" max="11521" width="2" style="34"/>
    <col min="11522" max="11522" width="2.42578125" style="34" customWidth="1"/>
    <col min="11523" max="11523" width="12.42578125" style="34" customWidth="1"/>
    <col min="11524" max="11524" width="9.140625" style="34" customWidth="1"/>
    <col min="11525" max="11525" width="9.7109375" style="34" customWidth="1"/>
    <col min="11526" max="11526" width="8.140625" style="34" customWidth="1"/>
    <col min="11527" max="11527" width="9.140625" style="34" customWidth="1"/>
    <col min="11528" max="11528" width="11.140625" style="34" customWidth="1"/>
    <col min="11529" max="11529" width="4" style="34" customWidth="1"/>
    <col min="11530" max="11530" width="18.7109375" style="34" customWidth="1"/>
    <col min="11531" max="11750" width="9.140625" style="34" customWidth="1"/>
    <col min="11751" max="11777" width="2" style="34"/>
    <col min="11778" max="11778" width="2.42578125" style="34" customWidth="1"/>
    <col min="11779" max="11779" width="12.42578125" style="34" customWidth="1"/>
    <col min="11780" max="11780" width="9.140625" style="34" customWidth="1"/>
    <col min="11781" max="11781" width="9.7109375" style="34" customWidth="1"/>
    <col min="11782" max="11782" width="8.140625" style="34" customWidth="1"/>
    <col min="11783" max="11783" width="9.140625" style="34" customWidth="1"/>
    <col min="11784" max="11784" width="11.140625" style="34" customWidth="1"/>
    <col min="11785" max="11785" width="4" style="34" customWidth="1"/>
    <col min="11786" max="11786" width="18.7109375" style="34" customWidth="1"/>
    <col min="11787" max="12006" width="9.140625" style="34" customWidth="1"/>
    <col min="12007" max="12033" width="2" style="34"/>
    <col min="12034" max="12034" width="2.42578125" style="34" customWidth="1"/>
    <col min="12035" max="12035" width="12.42578125" style="34" customWidth="1"/>
    <col min="12036" max="12036" width="9.140625" style="34" customWidth="1"/>
    <col min="12037" max="12037" width="9.7109375" style="34" customWidth="1"/>
    <col min="12038" max="12038" width="8.140625" style="34" customWidth="1"/>
    <col min="12039" max="12039" width="9.140625" style="34" customWidth="1"/>
    <col min="12040" max="12040" width="11.140625" style="34" customWidth="1"/>
    <col min="12041" max="12041" width="4" style="34" customWidth="1"/>
    <col min="12042" max="12042" width="18.7109375" style="34" customWidth="1"/>
    <col min="12043" max="12262" width="9.140625" style="34" customWidth="1"/>
    <col min="12263" max="12289" width="2" style="34"/>
    <col min="12290" max="12290" width="2.42578125" style="34" customWidth="1"/>
    <col min="12291" max="12291" width="12.42578125" style="34" customWidth="1"/>
    <col min="12292" max="12292" width="9.140625" style="34" customWidth="1"/>
    <col min="12293" max="12293" width="9.7109375" style="34" customWidth="1"/>
    <col min="12294" max="12294" width="8.140625" style="34" customWidth="1"/>
    <col min="12295" max="12295" width="9.140625" style="34" customWidth="1"/>
    <col min="12296" max="12296" width="11.140625" style="34" customWidth="1"/>
    <col min="12297" max="12297" width="4" style="34" customWidth="1"/>
    <col min="12298" max="12298" width="18.7109375" style="34" customWidth="1"/>
    <col min="12299" max="12518" width="9.140625" style="34" customWidth="1"/>
    <col min="12519" max="12545" width="2" style="34"/>
    <col min="12546" max="12546" width="2.42578125" style="34" customWidth="1"/>
    <col min="12547" max="12547" width="12.42578125" style="34" customWidth="1"/>
    <col min="12548" max="12548" width="9.140625" style="34" customWidth="1"/>
    <col min="12549" max="12549" width="9.7109375" style="34" customWidth="1"/>
    <col min="12550" max="12550" width="8.140625" style="34" customWidth="1"/>
    <col min="12551" max="12551" width="9.140625" style="34" customWidth="1"/>
    <col min="12552" max="12552" width="11.140625" style="34" customWidth="1"/>
    <col min="12553" max="12553" width="4" style="34" customWidth="1"/>
    <col min="12554" max="12554" width="18.7109375" style="34" customWidth="1"/>
    <col min="12555" max="12774" width="9.140625" style="34" customWidth="1"/>
    <col min="12775" max="12801" width="2" style="34"/>
    <col min="12802" max="12802" width="2.42578125" style="34" customWidth="1"/>
    <col min="12803" max="12803" width="12.42578125" style="34" customWidth="1"/>
    <col min="12804" max="12804" width="9.140625" style="34" customWidth="1"/>
    <col min="12805" max="12805" width="9.7109375" style="34" customWidth="1"/>
    <col min="12806" max="12806" width="8.140625" style="34" customWidth="1"/>
    <col min="12807" max="12807" width="9.140625" style="34" customWidth="1"/>
    <col min="12808" max="12808" width="11.140625" style="34" customWidth="1"/>
    <col min="12809" max="12809" width="4" style="34" customWidth="1"/>
    <col min="12810" max="12810" width="18.7109375" style="34" customWidth="1"/>
    <col min="12811" max="13030" width="9.140625" style="34" customWidth="1"/>
    <col min="13031" max="13057" width="2" style="34"/>
    <col min="13058" max="13058" width="2.42578125" style="34" customWidth="1"/>
    <col min="13059" max="13059" width="12.42578125" style="34" customWidth="1"/>
    <col min="13060" max="13060" width="9.140625" style="34" customWidth="1"/>
    <col min="13061" max="13061" width="9.7109375" style="34" customWidth="1"/>
    <col min="13062" max="13062" width="8.140625" style="34" customWidth="1"/>
    <col min="13063" max="13063" width="9.140625" style="34" customWidth="1"/>
    <col min="13064" max="13064" width="11.140625" style="34" customWidth="1"/>
    <col min="13065" max="13065" width="4" style="34" customWidth="1"/>
    <col min="13066" max="13066" width="18.7109375" style="34" customWidth="1"/>
    <col min="13067" max="13286" width="9.140625" style="34" customWidth="1"/>
    <col min="13287" max="13313" width="2" style="34"/>
    <col min="13314" max="13314" width="2.42578125" style="34" customWidth="1"/>
    <col min="13315" max="13315" width="12.42578125" style="34" customWidth="1"/>
    <col min="13316" max="13316" width="9.140625" style="34" customWidth="1"/>
    <col min="13317" max="13317" width="9.7109375" style="34" customWidth="1"/>
    <col min="13318" max="13318" width="8.140625" style="34" customWidth="1"/>
    <col min="13319" max="13319" width="9.140625" style="34" customWidth="1"/>
    <col min="13320" max="13320" width="11.140625" style="34" customWidth="1"/>
    <col min="13321" max="13321" width="4" style="34" customWidth="1"/>
    <col min="13322" max="13322" width="18.7109375" style="34" customWidth="1"/>
    <col min="13323" max="13542" width="9.140625" style="34" customWidth="1"/>
    <col min="13543" max="13569" width="2" style="34"/>
    <col min="13570" max="13570" width="2.42578125" style="34" customWidth="1"/>
    <col min="13571" max="13571" width="12.42578125" style="34" customWidth="1"/>
    <col min="13572" max="13572" width="9.140625" style="34" customWidth="1"/>
    <col min="13573" max="13573" width="9.7109375" style="34" customWidth="1"/>
    <col min="13574" max="13574" width="8.140625" style="34" customWidth="1"/>
    <col min="13575" max="13575" width="9.140625" style="34" customWidth="1"/>
    <col min="13576" max="13576" width="11.140625" style="34" customWidth="1"/>
    <col min="13577" max="13577" width="4" style="34" customWidth="1"/>
    <col min="13578" max="13578" width="18.7109375" style="34" customWidth="1"/>
    <col min="13579" max="13798" width="9.140625" style="34" customWidth="1"/>
    <col min="13799" max="13825" width="2" style="34"/>
    <col min="13826" max="13826" width="2.42578125" style="34" customWidth="1"/>
    <col min="13827" max="13827" width="12.42578125" style="34" customWidth="1"/>
    <col min="13828" max="13828" width="9.140625" style="34" customWidth="1"/>
    <col min="13829" max="13829" width="9.7109375" style="34" customWidth="1"/>
    <col min="13830" max="13830" width="8.140625" style="34" customWidth="1"/>
    <col min="13831" max="13831" width="9.140625" style="34" customWidth="1"/>
    <col min="13832" max="13832" width="11.140625" style="34" customWidth="1"/>
    <col min="13833" max="13833" width="4" style="34" customWidth="1"/>
    <col min="13834" max="13834" width="18.7109375" style="34" customWidth="1"/>
    <col min="13835" max="14054" width="9.140625" style="34" customWidth="1"/>
    <col min="14055" max="14081" width="2" style="34"/>
    <col min="14082" max="14082" width="2.42578125" style="34" customWidth="1"/>
    <col min="14083" max="14083" width="12.42578125" style="34" customWidth="1"/>
    <col min="14084" max="14084" width="9.140625" style="34" customWidth="1"/>
    <col min="14085" max="14085" width="9.7109375" style="34" customWidth="1"/>
    <col min="14086" max="14086" width="8.140625" style="34" customWidth="1"/>
    <col min="14087" max="14087" width="9.140625" style="34" customWidth="1"/>
    <col min="14088" max="14088" width="11.140625" style="34" customWidth="1"/>
    <col min="14089" max="14089" width="4" style="34" customWidth="1"/>
    <col min="14090" max="14090" width="18.7109375" style="34" customWidth="1"/>
    <col min="14091" max="14310" width="9.140625" style="34" customWidth="1"/>
    <col min="14311" max="14337" width="2" style="34"/>
    <col min="14338" max="14338" width="2.42578125" style="34" customWidth="1"/>
    <col min="14339" max="14339" width="12.42578125" style="34" customWidth="1"/>
    <col min="14340" max="14340" width="9.140625" style="34" customWidth="1"/>
    <col min="14341" max="14341" width="9.7109375" style="34" customWidth="1"/>
    <col min="14342" max="14342" width="8.140625" style="34" customWidth="1"/>
    <col min="14343" max="14343" width="9.140625" style="34" customWidth="1"/>
    <col min="14344" max="14344" width="11.140625" style="34" customWidth="1"/>
    <col min="14345" max="14345" width="4" style="34" customWidth="1"/>
    <col min="14346" max="14346" width="18.7109375" style="34" customWidth="1"/>
    <col min="14347" max="14566" width="9.140625" style="34" customWidth="1"/>
    <col min="14567" max="14593" width="2" style="34"/>
    <col min="14594" max="14594" width="2.42578125" style="34" customWidth="1"/>
    <col min="14595" max="14595" width="12.42578125" style="34" customWidth="1"/>
    <col min="14596" max="14596" width="9.140625" style="34" customWidth="1"/>
    <col min="14597" max="14597" width="9.7109375" style="34" customWidth="1"/>
    <col min="14598" max="14598" width="8.140625" style="34" customWidth="1"/>
    <col min="14599" max="14599" width="9.140625" style="34" customWidth="1"/>
    <col min="14600" max="14600" width="11.140625" style="34" customWidth="1"/>
    <col min="14601" max="14601" width="4" style="34" customWidth="1"/>
    <col min="14602" max="14602" width="18.7109375" style="34" customWidth="1"/>
    <col min="14603" max="14822" width="9.140625" style="34" customWidth="1"/>
    <col min="14823" max="14849" width="2" style="34"/>
    <col min="14850" max="14850" width="2.42578125" style="34" customWidth="1"/>
    <col min="14851" max="14851" width="12.42578125" style="34" customWidth="1"/>
    <col min="14852" max="14852" width="9.140625" style="34" customWidth="1"/>
    <col min="14853" max="14853" width="9.7109375" style="34" customWidth="1"/>
    <col min="14854" max="14854" width="8.140625" style="34" customWidth="1"/>
    <col min="14855" max="14855" width="9.140625" style="34" customWidth="1"/>
    <col min="14856" max="14856" width="11.140625" style="34" customWidth="1"/>
    <col min="14857" max="14857" width="4" style="34" customWidth="1"/>
    <col min="14858" max="14858" width="18.7109375" style="34" customWidth="1"/>
    <col min="14859" max="15078" width="9.140625" style="34" customWidth="1"/>
    <col min="15079" max="15105" width="2" style="34"/>
    <col min="15106" max="15106" width="2.42578125" style="34" customWidth="1"/>
    <col min="15107" max="15107" width="12.42578125" style="34" customWidth="1"/>
    <col min="15108" max="15108" width="9.140625" style="34" customWidth="1"/>
    <col min="15109" max="15109" width="9.7109375" style="34" customWidth="1"/>
    <col min="15110" max="15110" width="8.140625" style="34" customWidth="1"/>
    <col min="15111" max="15111" width="9.140625" style="34" customWidth="1"/>
    <col min="15112" max="15112" width="11.140625" style="34" customWidth="1"/>
    <col min="15113" max="15113" width="4" style="34" customWidth="1"/>
    <col min="15114" max="15114" width="18.7109375" style="34" customWidth="1"/>
    <col min="15115" max="15334" width="9.140625" style="34" customWidth="1"/>
    <col min="15335" max="15361" width="2" style="34"/>
    <col min="15362" max="15362" width="2.42578125" style="34" customWidth="1"/>
    <col min="15363" max="15363" width="12.42578125" style="34" customWidth="1"/>
    <col min="15364" max="15364" width="9.140625" style="34" customWidth="1"/>
    <col min="15365" max="15365" width="9.7109375" style="34" customWidth="1"/>
    <col min="15366" max="15366" width="8.140625" style="34" customWidth="1"/>
    <col min="15367" max="15367" width="9.140625" style="34" customWidth="1"/>
    <col min="15368" max="15368" width="11.140625" style="34" customWidth="1"/>
    <col min="15369" max="15369" width="4" style="34" customWidth="1"/>
    <col min="15370" max="15370" width="18.7109375" style="34" customWidth="1"/>
    <col min="15371" max="15590" width="9.140625" style="34" customWidth="1"/>
    <col min="15591" max="15617" width="2" style="34"/>
    <col min="15618" max="15618" width="2.42578125" style="34" customWidth="1"/>
    <col min="15619" max="15619" width="12.42578125" style="34" customWidth="1"/>
    <col min="15620" max="15620" width="9.140625" style="34" customWidth="1"/>
    <col min="15621" max="15621" width="9.7109375" style="34" customWidth="1"/>
    <col min="15622" max="15622" width="8.140625" style="34" customWidth="1"/>
    <col min="15623" max="15623" width="9.140625" style="34" customWidth="1"/>
    <col min="15624" max="15624" width="11.140625" style="34" customWidth="1"/>
    <col min="15625" max="15625" width="4" style="34" customWidth="1"/>
    <col min="15626" max="15626" width="18.7109375" style="34" customWidth="1"/>
    <col min="15627" max="15846" width="9.140625" style="34" customWidth="1"/>
    <col min="15847" max="15873" width="2" style="34"/>
    <col min="15874" max="15874" width="2.42578125" style="34" customWidth="1"/>
    <col min="15875" max="15875" width="12.42578125" style="34" customWidth="1"/>
    <col min="15876" max="15876" width="9.140625" style="34" customWidth="1"/>
    <col min="15877" max="15877" width="9.7109375" style="34" customWidth="1"/>
    <col min="15878" max="15878" width="8.140625" style="34" customWidth="1"/>
    <col min="15879" max="15879" width="9.140625" style="34" customWidth="1"/>
    <col min="15880" max="15880" width="11.140625" style="34" customWidth="1"/>
    <col min="15881" max="15881" width="4" style="34" customWidth="1"/>
    <col min="15882" max="15882" width="18.7109375" style="34" customWidth="1"/>
    <col min="15883" max="16102" width="9.140625" style="34" customWidth="1"/>
    <col min="16103" max="16129" width="2" style="34"/>
    <col min="16130" max="16130" width="2.42578125" style="34" customWidth="1"/>
    <col min="16131" max="16131" width="12.42578125" style="34" customWidth="1"/>
    <col min="16132" max="16132" width="9.140625" style="34" customWidth="1"/>
    <col min="16133" max="16133" width="9.7109375" style="34" customWidth="1"/>
    <col min="16134" max="16134" width="8.140625" style="34" customWidth="1"/>
    <col min="16135" max="16135" width="9.140625" style="34" customWidth="1"/>
    <col min="16136" max="16136" width="11.140625" style="34" customWidth="1"/>
    <col min="16137" max="16137" width="4" style="34" customWidth="1"/>
    <col min="16138" max="16138" width="18.7109375" style="34" customWidth="1"/>
    <col min="16139" max="16358" width="9.140625" style="34" customWidth="1"/>
    <col min="16359" max="16384" width="2" style="34"/>
  </cols>
  <sheetData>
    <row r="2" spans="2:14" x14ac:dyDescent="0.3">
      <c r="C2" s="35" t="s">
        <v>17</v>
      </c>
      <c r="D2" s="36">
        <v>4.0899999999999999E-2</v>
      </c>
      <c r="J2" s="53" t="s">
        <v>32</v>
      </c>
      <c r="K2" s="53"/>
      <c r="L2" s="36">
        <v>0.98</v>
      </c>
    </row>
    <row r="3" spans="2:14" ht="3.75" customHeight="1" x14ac:dyDescent="0.3"/>
    <row r="4" spans="2:14" s="38" customFormat="1" ht="18" customHeight="1" x14ac:dyDescent="0.25">
      <c r="C4" s="49" t="s">
        <v>34</v>
      </c>
      <c r="D4" s="50"/>
      <c r="E4" s="50"/>
      <c r="F4" s="50"/>
      <c r="G4" s="50"/>
      <c r="H4" s="50"/>
      <c r="I4" s="50"/>
      <c r="J4" s="50"/>
      <c r="K4" s="50"/>
      <c r="L4" s="51"/>
    </row>
    <row r="5" spans="2:14" s="41" customFormat="1" ht="18" customHeight="1" x14ac:dyDescent="0.25">
      <c r="C5" s="42" t="s">
        <v>18</v>
      </c>
      <c r="D5" s="42" t="s">
        <v>28</v>
      </c>
      <c r="E5" s="43" t="s">
        <v>20</v>
      </c>
      <c r="F5" s="43" t="s">
        <v>21</v>
      </c>
      <c r="G5" s="43" t="s">
        <v>22</v>
      </c>
      <c r="H5" s="43" t="s">
        <v>23</v>
      </c>
      <c r="I5" s="43" t="s">
        <v>24</v>
      </c>
      <c r="J5" s="43" t="s">
        <v>25</v>
      </c>
      <c r="K5" s="43" t="s">
        <v>26</v>
      </c>
      <c r="L5" s="43" t="s">
        <v>27</v>
      </c>
    </row>
    <row r="6" spans="2:14" x14ac:dyDescent="0.3">
      <c r="B6" s="34" t="s">
        <v>6</v>
      </c>
      <c r="C6" s="44">
        <v>0</v>
      </c>
      <c r="D6" s="45">
        <v>3.4380000000000001E-4</v>
      </c>
      <c r="E6" s="46">
        <v>1</v>
      </c>
      <c r="F6" s="46">
        <f>E6*D6</f>
        <v>3.4380000000000001E-4</v>
      </c>
      <c r="G6" s="46">
        <f>0.5+(SUM($E7:E$124)/E6)</f>
        <v>87.793895304654967</v>
      </c>
      <c r="H6" s="46">
        <f>1/(1+$D$2)^C6</f>
        <v>1</v>
      </c>
      <c r="I6" s="46">
        <f>H6*E6</f>
        <v>1</v>
      </c>
      <c r="J6" s="46">
        <f>SUM(I6:$I$125)</f>
        <v>24.543843217830773</v>
      </c>
      <c r="K6" s="47">
        <f>J7/I6</f>
        <v>23.543843217830773</v>
      </c>
      <c r="L6" s="47">
        <f>K6+(11/24)</f>
        <v>24.002176551164105</v>
      </c>
    </row>
    <row r="7" spans="2:14" x14ac:dyDescent="0.3">
      <c r="C7" s="44">
        <v>1</v>
      </c>
      <c r="D7" s="45">
        <v>1.527E-4</v>
      </c>
      <c r="E7" s="46">
        <f>E6-F6</f>
        <v>0.99965619999999999</v>
      </c>
      <c r="F7" s="46">
        <f>E7*D7</f>
        <v>1.5264750174E-4</v>
      </c>
      <c r="G7" s="46">
        <f>0.5+(SUM($E8:E$124)/E7)</f>
        <v>86.823917267411517</v>
      </c>
      <c r="H7" s="46">
        <f t="shared" ref="H7:H70" si="0">1/(1+$D$2)^C7</f>
        <v>0.96070708041118269</v>
      </c>
      <c r="I7" s="46">
        <f t="shared" ref="I7:I70" si="1">H7*E7</f>
        <v>0.96037678931693737</v>
      </c>
      <c r="J7" s="46">
        <f>SUM(I7:$I$125)</f>
        <v>23.543843217830773</v>
      </c>
      <c r="K7" s="47">
        <f>J8/I7</f>
        <v>23.51521473626638</v>
      </c>
      <c r="L7" s="47">
        <f t="shared" ref="L7:L70" si="2">K7+(11/24)</f>
        <v>23.973548069599712</v>
      </c>
    </row>
    <row r="8" spans="2:14" x14ac:dyDescent="0.3">
      <c r="C8" s="44">
        <v>2</v>
      </c>
      <c r="D8" s="45">
        <v>1.159E-4</v>
      </c>
      <c r="E8" s="46">
        <f t="shared" ref="E8:E71" si="3">E7-F7</f>
        <v>0.99950355249825995</v>
      </c>
      <c r="F8" s="46">
        <f>E8*D8</f>
        <v>1.1584246173454832E-4</v>
      </c>
      <c r="G8" s="46">
        <f>0.5+(SUM($E9:E$124)/E8)</f>
        <v>85.837100942725471</v>
      </c>
      <c r="H8" s="46">
        <f t="shared" si="0"/>
        <v>0.92295809435217857</v>
      </c>
      <c r="I8" s="46">
        <f t="shared" si="1"/>
        <v>0.92249989411202671</v>
      </c>
      <c r="J8" s="46">
        <f>SUM(I8:$I$125)</f>
        <v>22.583466428513837</v>
      </c>
      <c r="K8" s="47">
        <f t="shared" ref="K8:K71" si="4">J9/I8</f>
        <v>23.480725225721649</v>
      </c>
      <c r="L8" s="47">
        <f t="shared" si="2"/>
        <v>23.939058559054981</v>
      </c>
    </row>
    <row r="9" spans="2:14" x14ac:dyDescent="0.3">
      <c r="C9" s="44">
        <v>3</v>
      </c>
      <c r="D9" s="45">
        <v>7.9099999999999998E-5</v>
      </c>
      <c r="E9" s="46">
        <f t="shared" si="3"/>
        <v>0.99938771003652538</v>
      </c>
      <c r="F9" s="46">
        <f>E9*D9</f>
        <v>7.9051567863889157E-5</v>
      </c>
      <c r="G9" s="46">
        <f>0.5+(SUM($E10:E$124)/E9)</f>
        <v>84.84699265917466</v>
      </c>
      <c r="H9" s="46">
        <f t="shared" si="0"/>
        <v>0.8866923761669504</v>
      </c>
      <c r="I9" s="46">
        <f t="shared" si="1"/>
        <v>0.88614946332433386</v>
      </c>
      <c r="J9" s="46">
        <f>SUM(I9:$I$125)</f>
        <v>21.660966534401815</v>
      </c>
      <c r="K9" s="47">
        <f t="shared" si="4"/>
        <v>23.443919937774449</v>
      </c>
      <c r="L9" s="47">
        <f t="shared" si="2"/>
        <v>23.902253271107782</v>
      </c>
    </row>
    <row r="10" spans="2:14" x14ac:dyDescent="0.3">
      <c r="C10" s="44">
        <v>4</v>
      </c>
      <c r="D10" s="45">
        <v>5.7599999999999997E-5</v>
      </c>
      <c r="E10" s="46">
        <f t="shared" si="3"/>
        <v>0.99930865846866146</v>
      </c>
      <c r="F10" s="46">
        <f t="shared" ref="F10:F73" si="5">E10*D10</f>
        <v>5.7560178727794898E-5</v>
      </c>
      <c r="G10" s="46">
        <f>0.5+(SUM($E11:E$124)/E10)</f>
        <v>83.853665034078873</v>
      </c>
      <c r="H10" s="46">
        <f t="shared" si="0"/>
        <v>0.85185164393020485</v>
      </c>
      <c r="I10" s="46">
        <f t="shared" si="1"/>
        <v>0.85126272351021692</v>
      </c>
      <c r="J10" s="46">
        <f>SUM(I10:$I$125)</f>
        <v>20.774817071077479</v>
      </c>
      <c r="K10" s="47">
        <f t="shared" si="4"/>
        <v>23.404706675527464</v>
      </c>
      <c r="L10" s="47">
        <f t="shared" si="2"/>
        <v>23.863040008860796</v>
      </c>
      <c r="N10" s="34" t="s">
        <v>6</v>
      </c>
    </row>
    <row r="11" spans="2:14" x14ac:dyDescent="0.3">
      <c r="C11" s="44">
        <v>5</v>
      </c>
      <c r="D11" s="45">
        <v>4.9400000000000001E-5</v>
      </c>
      <c r="E11" s="46">
        <f>E10-F10</f>
        <v>0.99925109828993364</v>
      </c>
      <c r="F11" s="46">
        <f t="shared" si="5"/>
        <v>4.9363004255522721E-5</v>
      </c>
      <c r="G11" s="46">
        <f>0.5+(SUM($E12:E$124)/E11)</f>
        <v>82.858466481748223</v>
      </c>
      <c r="H11" s="46">
        <f t="shared" si="0"/>
        <v>0.81837990578365349</v>
      </c>
      <c r="I11" s="46">
        <f t="shared" si="1"/>
        <v>0.81776701967272813</v>
      </c>
      <c r="J11" s="46">
        <f>SUM(I11:$I$125)</f>
        <v>19.923554347567265</v>
      </c>
      <c r="K11" s="47">
        <f t="shared" si="4"/>
        <v>23.363362508237014</v>
      </c>
      <c r="L11" s="47">
        <f t="shared" si="2"/>
        <v>23.821695841570346</v>
      </c>
    </row>
    <row r="12" spans="2:14" x14ac:dyDescent="0.3">
      <c r="C12" s="44">
        <v>6</v>
      </c>
      <c r="D12" s="45">
        <v>4.71E-5</v>
      </c>
      <c r="E12" s="46">
        <f t="shared" si="3"/>
        <v>0.99920173528567813</v>
      </c>
      <c r="F12" s="46">
        <f t="shared" si="5"/>
        <v>4.7062401731955439E-5</v>
      </c>
      <c r="G12" s="46">
        <f>0.5+(SUM($E13:E$124)/E12)</f>
        <v>81.862535190986648</v>
      </c>
      <c r="H12" s="46">
        <f t="shared" si="0"/>
        <v>0.78622336995259245</v>
      </c>
      <c r="I12" s="46">
        <f t="shared" si="1"/>
        <v>0.78559575557878403</v>
      </c>
      <c r="J12" s="46">
        <f>SUM(I12:$I$125)</f>
        <v>19.105787327894536</v>
      </c>
      <c r="K12" s="47">
        <f t="shared" si="4"/>
        <v>23.320125449021091</v>
      </c>
      <c r="L12" s="47">
        <f t="shared" si="2"/>
        <v>23.778458782354424</v>
      </c>
    </row>
    <row r="13" spans="2:14" x14ac:dyDescent="0.3">
      <c r="C13" s="44">
        <v>7</v>
      </c>
      <c r="D13" s="45">
        <v>4.7500000000000003E-5</v>
      </c>
      <c r="E13" s="46">
        <f t="shared" si="3"/>
        <v>0.99915467288394622</v>
      </c>
      <c r="F13" s="46">
        <f>E13*D13</f>
        <v>4.7459846961987449E-5</v>
      </c>
      <c r="G13" s="46">
        <f>0.5+(SUM($E14:E$124)/E13)</f>
        <v>80.866367546898104</v>
      </c>
      <c r="H13" s="46">
        <f t="shared" si="0"/>
        <v>0.75533035829819639</v>
      </c>
      <c r="I13" s="46">
        <f t="shared" si="1"/>
        <v>0.75469185706474828</v>
      </c>
      <c r="J13" s="46">
        <f>SUM(I13:$I$125)</f>
        <v>18.320191572315753</v>
      </c>
      <c r="K13" s="47">
        <f t="shared" si="4"/>
        <v>23.275061935303203</v>
      </c>
      <c r="L13" s="47">
        <f t="shared" si="2"/>
        <v>23.733395268636535</v>
      </c>
    </row>
    <row r="14" spans="2:14" x14ac:dyDescent="0.3">
      <c r="C14" s="44">
        <v>8</v>
      </c>
      <c r="D14" s="45">
        <v>4.9599999999999999E-5</v>
      </c>
      <c r="E14" s="46">
        <f t="shared" si="3"/>
        <v>0.99910721303698424</v>
      </c>
      <c r="F14" s="46">
        <f t="shared" si="5"/>
        <v>4.955571776663442E-5</v>
      </c>
      <c r="G14" s="46">
        <f>0.5+(SUM($E15:E$124)/E14)</f>
        <v>79.870185130691823</v>
      </c>
      <c r="H14" s="46">
        <f t="shared" si="0"/>
        <v>0.72565122326659259</v>
      </c>
      <c r="I14" s="46">
        <f t="shared" si="1"/>
        <v>0.72500337131476378</v>
      </c>
      <c r="J14" s="46">
        <f>SUM(I14:$I$125)</f>
        <v>17.565499715251008</v>
      </c>
      <c r="K14" s="47">
        <f t="shared" si="4"/>
        <v>23.228162806190401</v>
      </c>
      <c r="L14" s="47">
        <f t="shared" si="2"/>
        <v>23.686496139523733</v>
      </c>
    </row>
    <row r="15" spans="2:14" x14ac:dyDescent="0.3">
      <c r="C15" s="44">
        <v>9</v>
      </c>
      <c r="D15" s="45">
        <v>5.2599999999999998E-5</v>
      </c>
      <c r="E15" s="46">
        <f t="shared" si="3"/>
        <v>0.99905765731921758</v>
      </c>
      <c r="F15" s="46">
        <f t="shared" si="5"/>
        <v>5.2550432774990842E-5</v>
      </c>
      <c r="G15" s="46">
        <f>0.5+(SUM($E16:E$124)/E15)</f>
        <v>78.874122087147342</v>
      </c>
      <c r="H15" s="46">
        <f t="shared" si="0"/>
        <v>0.69713826810125146</v>
      </c>
      <c r="I15" s="46">
        <f t="shared" si="1"/>
        <v>0.69648132495681292</v>
      </c>
      <c r="J15" s="46">
        <f>SUM(I15:$I$125)</f>
        <v>16.840496343936245</v>
      </c>
      <c r="K15" s="47">
        <f t="shared" si="4"/>
        <v>23.179393962904125</v>
      </c>
      <c r="L15" s="47">
        <f t="shared" si="2"/>
        <v>23.637727296237458</v>
      </c>
    </row>
    <row r="16" spans="2:14" x14ac:dyDescent="0.3">
      <c r="C16" s="44">
        <v>10</v>
      </c>
      <c r="D16" s="45">
        <v>5.6499999999999998E-5</v>
      </c>
      <c r="E16" s="46">
        <f t="shared" si="3"/>
        <v>0.99900510688644262</v>
      </c>
      <c r="F16" s="46">
        <f t="shared" si="5"/>
        <v>5.6443788539084006E-5</v>
      </c>
      <c r="G16" s="46">
        <f>0.5+(SUM($E17:E$124)/E16)</f>
        <v>77.878244782822932</v>
      </c>
      <c r="H16" s="46">
        <f t="shared" si="0"/>
        <v>0.66974567019046161</v>
      </c>
      <c r="I16" s="46">
        <f t="shared" si="1"/>
        <v>0.66907934483535425</v>
      </c>
      <c r="J16" s="46">
        <f>SUM(I16:$I$125)</f>
        <v>16.144015018979417</v>
      </c>
      <c r="K16" s="47">
        <f t="shared" si="4"/>
        <v>23.128700345625091</v>
      </c>
      <c r="L16" s="47">
        <f t="shared" si="2"/>
        <v>23.587033678958424</v>
      </c>
    </row>
    <row r="17" spans="3:12" x14ac:dyDescent="0.3">
      <c r="C17" s="44">
        <v>11</v>
      </c>
      <c r="D17" s="45">
        <v>6.0999999999999999E-5</v>
      </c>
      <c r="E17" s="46">
        <f t="shared" si="3"/>
        <v>0.99894866309790353</v>
      </c>
      <c r="F17" s="46">
        <f t="shared" si="5"/>
        <v>6.0935868448972117E-5</v>
      </c>
      <c r="G17" s="46">
        <f>0.5+(SUM($E18:E$124)/E17)</f>
        <v>76.882616900677817</v>
      </c>
      <c r="H17" s="46">
        <f t="shared" si="0"/>
        <v>0.64342940742670929</v>
      </c>
      <c r="I17" s="46">
        <f t="shared" si="1"/>
        <v>0.64275294634678748</v>
      </c>
      <c r="J17" s="46">
        <f>SUM(I17:$I$125)</f>
        <v>15.474935674144067</v>
      </c>
      <c r="K17" s="47">
        <f t="shared" si="4"/>
        <v>23.076024485144565</v>
      </c>
      <c r="L17" s="47">
        <f t="shared" si="2"/>
        <v>23.534357818477897</v>
      </c>
    </row>
    <row r="18" spans="3:12" x14ac:dyDescent="0.3">
      <c r="C18" s="44">
        <v>12</v>
      </c>
      <c r="D18" s="45">
        <v>6.6400000000000001E-5</v>
      </c>
      <c r="E18" s="46">
        <f t="shared" si="3"/>
        <v>0.99888772722945451</v>
      </c>
      <c r="F18" s="46">
        <f t="shared" si="5"/>
        <v>6.6326145088035785E-5</v>
      </c>
      <c r="G18" s="46">
        <f>0.5+(SUM($E19:E$124)/E18)</f>
        <v>75.887276524545825</v>
      </c>
      <c r="H18" s="46">
        <f t="shared" si="0"/>
        <v>0.61814718745961106</v>
      </c>
      <c r="I18" s="46">
        <f t="shared" si="1"/>
        <v>0.6174596391748105</v>
      </c>
      <c r="J18" s="46">
        <f>SUM(I18:$I$125)</f>
        <v>14.832182727797278</v>
      </c>
      <c r="K18" s="47">
        <f t="shared" si="4"/>
        <v>23.021299185837314</v>
      </c>
      <c r="L18" s="47">
        <f t="shared" si="2"/>
        <v>23.479632519170647</v>
      </c>
    </row>
    <row r="19" spans="3:12" x14ac:dyDescent="0.3">
      <c r="C19" s="44">
        <v>13</v>
      </c>
      <c r="D19" s="45">
        <v>7.3100000000000001E-5</v>
      </c>
      <c r="E19" s="46">
        <f t="shared" si="3"/>
        <v>0.99882140108436646</v>
      </c>
      <c r="F19" s="46">
        <f t="shared" si="5"/>
        <v>7.301384441926719E-5</v>
      </c>
      <c r="G19" s="46">
        <f>0.5+(SUM($E20:E$124)/E19)</f>
        <v>74.892282572108627</v>
      </c>
      <c r="H19" s="46">
        <f t="shared" si="0"/>
        <v>0.59385837972870703</v>
      </c>
      <c r="I19" s="46">
        <f t="shared" si="1"/>
        <v>0.59315845888631891</v>
      </c>
      <c r="J19" s="46">
        <f>SUM(I19:$I$125)</f>
        <v>14.214723088622467</v>
      </c>
      <c r="K19" s="47">
        <f t="shared" si="4"/>
        <v>22.964461562785829</v>
      </c>
      <c r="L19" s="47">
        <f t="shared" si="2"/>
        <v>23.422794896119161</v>
      </c>
    </row>
    <row r="20" spans="3:12" x14ac:dyDescent="0.3">
      <c r="C20" s="44">
        <v>14</v>
      </c>
      <c r="D20" s="45">
        <v>8.25E-5</v>
      </c>
      <c r="E20" s="46">
        <f t="shared" si="3"/>
        <v>0.99874838723994719</v>
      </c>
      <c r="F20" s="46">
        <f t="shared" si="5"/>
        <v>8.2396741947295636E-5</v>
      </c>
      <c r="G20" s="46">
        <f>0.5+(SUM($E21:E$124)/E20)</f>
        <v>73.897721045517045</v>
      </c>
      <c r="H20" s="46">
        <f t="shared" si="0"/>
        <v>0.57052395016688151</v>
      </c>
      <c r="I20" s="46">
        <f t="shared" si="1"/>
        <v>0.56980987511093695</v>
      </c>
      <c r="J20" s="46">
        <f>SUM(I20:$I$125)</f>
        <v>13.621564629736149</v>
      </c>
      <c r="K20" s="47">
        <f t="shared" si="4"/>
        <v>22.905455529502976</v>
      </c>
      <c r="L20" s="47">
        <f t="shared" si="2"/>
        <v>23.363788862836309</v>
      </c>
    </row>
    <row r="21" spans="3:12" s="37" customFormat="1" x14ac:dyDescent="0.3">
      <c r="C21" s="44">
        <v>15</v>
      </c>
      <c r="D21" s="45">
        <v>9.6799999999999995E-5</v>
      </c>
      <c r="E21" s="46">
        <f t="shared" si="3"/>
        <v>0.99866599049799987</v>
      </c>
      <c r="F21" s="46">
        <f t="shared" si="5"/>
        <v>9.6670867880206375E-5</v>
      </c>
      <c r="G21" s="46">
        <f>0.5+(SUM($E22:E$124)/E21)</f>
        <v>72.903776857107772</v>
      </c>
      <c r="H21" s="46">
        <f t="shared" si="0"/>
        <v>0.54810639846947995</v>
      </c>
      <c r="I21" s="46">
        <f t="shared" si="1"/>
        <v>0.54737521932581457</v>
      </c>
      <c r="J21" s="46">
        <f>SUM(I21:$I$125)</f>
        <v>13.051754754625211</v>
      </c>
      <c r="K21" s="47">
        <f t="shared" si="4"/>
        <v>22.844255811764114</v>
      </c>
      <c r="L21" s="47">
        <f t="shared" si="2"/>
        <v>23.302589145097446</v>
      </c>
    </row>
    <row r="22" spans="3:12" x14ac:dyDescent="0.3">
      <c r="C22" s="44">
        <v>16</v>
      </c>
      <c r="D22" s="45">
        <v>1.22E-4</v>
      </c>
      <c r="E22" s="46">
        <f t="shared" si="3"/>
        <v>0.99856931963011963</v>
      </c>
      <c r="F22" s="46">
        <f t="shared" si="5"/>
        <v>1.2182545699487459E-4</v>
      </c>
      <c r="G22" s="46">
        <f>0.5+(SUM($E23:E$124)/E22)</f>
        <v>71.910786221213982</v>
      </c>
      <c r="H22" s="46">
        <f t="shared" si="0"/>
        <v>0.52656969782830232</v>
      </c>
      <c r="I22" s="46">
        <f t="shared" si="1"/>
        <v>0.52581634489824558</v>
      </c>
      <c r="J22" s="46">
        <f>SUM(I22:$I$125)</f>
        <v>12.504379535299396</v>
      </c>
      <c r="K22" s="47">
        <f t="shared" si="4"/>
        <v>22.780887864410541</v>
      </c>
      <c r="L22" s="47">
        <f t="shared" si="2"/>
        <v>23.239221197743873</v>
      </c>
    </row>
    <row r="23" spans="3:12" x14ac:dyDescent="0.3">
      <c r="C23" s="44">
        <v>17</v>
      </c>
      <c r="D23" s="45">
        <v>1.428E-4</v>
      </c>
      <c r="E23" s="46">
        <f t="shared" si="3"/>
        <v>0.99844749417312473</v>
      </c>
      <c r="F23" s="46">
        <f t="shared" si="5"/>
        <v>1.4257830216792222E-4</v>
      </c>
      <c r="G23" s="46">
        <f>0.5+(SUM($E24:E$124)/E23)</f>
        <v>70.919499400140808</v>
      </c>
      <c r="H23" s="46">
        <f t="shared" si="0"/>
        <v>0.50587923703362703</v>
      </c>
      <c r="I23" s="46">
        <f t="shared" si="1"/>
        <v>0.50509385657043715</v>
      </c>
      <c r="J23" s="46">
        <f>SUM(I23:$I$125)</f>
        <v>11.97856319040115</v>
      </c>
      <c r="K23" s="47">
        <f t="shared" si="4"/>
        <v>22.715519471440448</v>
      </c>
      <c r="L23" s="47">
        <f t="shared" si="2"/>
        <v>23.17385280477378</v>
      </c>
    </row>
    <row r="24" spans="3:12" x14ac:dyDescent="0.3">
      <c r="C24" s="44">
        <v>18</v>
      </c>
      <c r="D24" s="45">
        <v>1.708E-4</v>
      </c>
      <c r="E24" s="46">
        <f t="shared" si="3"/>
        <v>0.99830491587095682</v>
      </c>
      <c r="F24" s="46">
        <f t="shared" si="5"/>
        <v>1.7051047963075942E-4</v>
      </c>
      <c r="G24" s="46">
        <f>0.5+(SUM($E25:E$124)/E24)</f>
        <v>69.929556740843395</v>
      </c>
      <c r="H24" s="46">
        <f t="shared" si="0"/>
        <v>0.48600176485121238</v>
      </c>
      <c r="I24" s="46">
        <f t="shared" si="1"/>
        <v>0.4851779509729261</v>
      </c>
      <c r="J24" s="46">
        <f>SUM(I24:$I$125)</f>
        <v>11.473469333830714</v>
      </c>
      <c r="K24" s="47">
        <f t="shared" si="4"/>
        <v>22.64796114667411</v>
      </c>
      <c r="L24" s="47">
        <f t="shared" si="2"/>
        <v>23.106294480007442</v>
      </c>
    </row>
    <row r="25" spans="3:12" x14ac:dyDescent="0.3">
      <c r="C25" s="44">
        <v>19</v>
      </c>
      <c r="D25" s="45">
        <v>2.0350000000000001E-4</v>
      </c>
      <c r="E25" s="46">
        <f t="shared" si="3"/>
        <v>0.99813440539132603</v>
      </c>
      <c r="F25" s="46">
        <f t="shared" si="5"/>
        <v>2.0312035149713486E-4</v>
      </c>
      <c r="G25" s="46">
        <f>0.5+(SUM($E26:E$124)/E25)</f>
        <v>68.941417334924168</v>
      </c>
      <c r="H25" s="46">
        <f t="shared" si="0"/>
        <v>0.46690533658489036</v>
      </c>
      <c r="I25" s="46">
        <f t="shared" si="1"/>
        <v>0.4660342805061965</v>
      </c>
      <c r="J25" s="46">
        <f>SUM(I25:$I$125)</f>
        <v>10.988291382857787</v>
      </c>
      <c r="K25" s="47">
        <f t="shared" si="4"/>
        <v>22.578289929493039</v>
      </c>
      <c r="L25" s="47">
        <f t="shared" si="2"/>
        <v>23.036623262826371</v>
      </c>
    </row>
    <row r="26" spans="3:12" x14ac:dyDescent="0.3">
      <c r="C26" s="44">
        <v>20</v>
      </c>
      <c r="D26" s="45">
        <v>2.3130000000000001E-4</v>
      </c>
      <c r="E26" s="46">
        <f t="shared" si="3"/>
        <v>0.99793128503982886</v>
      </c>
      <c r="F26" s="46">
        <f t="shared" si="5"/>
        <v>2.3082150622971242E-4</v>
      </c>
      <c r="G26" s="46">
        <f>0.5+(SUM($E27:E$124)/E26)</f>
        <v>67.955347998241834</v>
      </c>
      <c r="H26" s="46">
        <f t="shared" si="0"/>
        <v>0.44855926273887053</v>
      </c>
      <c r="I26" s="46">
        <f t="shared" si="1"/>
        <v>0.4476313214815193</v>
      </c>
      <c r="J26" s="46">
        <f>SUM(I26:$I$125)</f>
        <v>10.52225710235159</v>
      </c>
      <c r="K26" s="47">
        <f t="shared" si="4"/>
        <v>22.506525565561898</v>
      </c>
      <c r="L26" s="47">
        <f t="shared" si="2"/>
        <v>22.96485889889523</v>
      </c>
    </row>
    <row r="27" spans="3:12" x14ac:dyDescent="0.3">
      <c r="C27" s="44">
        <v>21</v>
      </c>
      <c r="D27" s="45">
        <v>2.52E-4</v>
      </c>
      <c r="E27" s="46">
        <f t="shared" si="3"/>
        <v>0.9977004635335992</v>
      </c>
      <c r="F27" s="46">
        <f t="shared" si="5"/>
        <v>2.5142051681046701E-4</v>
      </c>
      <c r="G27" s="46">
        <f>0.5+(SUM($E28:E$124)/E27)</f>
        <v>66.970954029908924</v>
      </c>
      <c r="H27" s="46">
        <f t="shared" si="0"/>
        <v>0.43093405969725296</v>
      </c>
      <c r="I27" s="46">
        <f t="shared" si="1"/>
        <v>0.429943111112365</v>
      </c>
      <c r="J27" s="46">
        <f>SUM(I27:$I$125)</f>
        <v>10.07462578087007</v>
      </c>
      <c r="K27" s="47">
        <f t="shared" si="4"/>
        <v>22.432462389744121</v>
      </c>
      <c r="L27" s="47">
        <f t="shared" si="2"/>
        <v>22.890795723077453</v>
      </c>
    </row>
    <row r="28" spans="3:12" x14ac:dyDescent="0.3">
      <c r="C28" s="44">
        <v>22</v>
      </c>
      <c r="D28" s="45">
        <v>2.7260000000000001E-4</v>
      </c>
      <c r="E28" s="46">
        <f t="shared" si="3"/>
        <v>0.99744904301678872</v>
      </c>
      <c r="F28" s="46">
        <f t="shared" si="5"/>
        <v>2.7190460912637662E-4</v>
      </c>
      <c r="G28" s="46">
        <f>0.5+(SUM($E29:E$124)/E28)</f>
        <v>65.987708932559926</v>
      </c>
      <c r="H28" s="46">
        <f t="shared" si="0"/>
        <v>0.41400140234148608</v>
      </c>
      <c r="I28" s="46">
        <f t="shared" si="1"/>
        <v>0.41294530257312378</v>
      </c>
      <c r="J28" s="46">
        <f>SUM(I28:$I$125)</f>
        <v>9.6446826697577048</v>
      </c>
      <c r="K28" s="47">
        <f t="shared" si="4"/>
        <v>22.35583577209923</v>
      </c>
      <c r="L28" s="47">
        <f t="shared" si="2"/>
        <v>22.814169105432562</v>
      </c>
    </row>
    <row r="29" spans="3:12" x14ac:dyDescent="0.3">
      <c r="C29" s="44">
        <v>23</v>
      </c>
      <c r="D29" s="45">
        <v>2.8699999999999998E-4</v>
      </c>
      <c r="E29" s="46">
        <f t="shared" si="3"/>
        <v>0.99717713840766231</v>
      </c>
      <c r="F29" s="46">
        <f t="shared" si="5"/>
        <v>2.8618983872299905E-4</v>
      </c>
      <c r="G29" s="46">
        <f>0.5+(SUM($E30:E$124)/E29)</f>
        <v>65.005565749783301</v>
      </c>
      <c r="H29" s="46">
        <f t="shared" si="0"/>
        <v>0.3977340785296245</v>
      </c>
      <c r="I29" s="46">
        <f t="shared" si="1"/>
        <v>0.39661133027537943</v>
      </c>
      <c r="J29" s="46">
        <f>SUM(I29:$I$125)</f>
        <v>9.2317373671845804</v>
      </c>
      <c r="K29" s="47">
        <f t="shared" si="4"/>
        <v>22.276534638520548</v>
      </c>
      <c r="L29" s="47">
        <f t="shared" si="2"/>
        <v>22.73486797185388</v>
      </c>
    </row>
    <row r="30" spans="3:12" x14ac:dyDescent="0.3">
      <c r="C30" s="44">
        <v>24</v>
      </c>
      <c r="D30" s="45">
        <v>2.8719999999999999E-4</v>
      </c>
      <c r="E30" s="46">
        <f t="shared" si="3"/>
        <v>0.99689094856893934</v>
      </c>
      <c r="F30" s="46">
        <f t="shared" si="5"/>
        <v>2.8630708042899937E-4</v>
      </c>
      <c r="G30" s="46">
        <f>0.5+(SUM($E31:E$124)/E30)</f>
        <v>64.024084161937793</v>
      </c>
      <c r="H30" s="46">
        <f t="shared" si="0"/>
        <v>0.38210594536422759</v>
      </c>
      <c r="I30" s="46">
        <f t="shared" si="1"/>
        <v>0.38091795832797615</v>
      </c>
      <c r="J30" s="46">
        <f>SUM(I30:$I$125)</f>
        <v>8.8351260369092035</v>
      </c>
      <c r="K30" s="47">
        <f t="shared" si="4"/>
        <v>22.194301669815278</v>
      </c>
      <c r="L30" s="47">
        <f t="shared" si="2"/>
        <v>22.65263500314861</v>
      </c>
    </row>
    <row r="31" spans="3:12" x14ac:dyDescent="0.3">
      <c r="C31" s="44">
        <v>25</v>
      </c>
      <c r="D31" s="45">
        <v>2.8830000000000001E-4</v>
      </c>
      <c r="E31" s="46">
        <f t="shared" si="3"/>
        <v>0.99660464148851036</v>
      </c>
      <c r="F31" s="46">
        <f t="shared" si="5"/>
        <v>2.8732111814113755E-4</v>
      </c>
      <c r="G31" s="46">
        <f>0.5+(SUM($E32:E$124)/E31)</f>
        <v>63.042333520124771</v>
      </c>
      <c r="H31" s="46">
        <f t="shared" si="0"/>
        <v>0.36709188717862196</v>
      </c>
      <c r="I31" s="46">
        <f t="shared" si="1"/>
        <v>0.36584547861499123</v>
      </c>
      <c r="J31" s="46">
        <f>SUM(I31:$I$125)</f>
        <v>8.4542080785812281</v>
      </c>
      <c r="K31" s="47">
        <f t="shared" si="4"/>
        <v>22.108685422564083</v>
      </c>
      <c r="L31" s="47">
        <f t="shared" si="2"/>
        <v>22.567018755897415</v>
      </c>
    </row>
    <row r="32" spans="3:12" x14ac:dyDescent="0.3">
      <c r="C32" s="44">
        <v>26</v>
      </c>
      <c r="D32" s="45">
        <v>2.8949999999999999E-4</v>
      </c>
      <c r="E32" s="46">
        <f t="shared" si="3"/>
        <v>0.99631732037036924</v>
      </c>
      <c r="F32" s="46">
        <f t="shared" si="5"/>
        <v>2.8843386424722191E-4</v>
      </c>
      <c r="G32" s="46">
        <f>0.5+(SUM($E33:E$124)/E32)</f>
        <v>62.060369674701988</v>
      </c>
      <c r="H32" s="46">
        <f t="shared" si="0"/>
        <v>0.3526677751740051</v>
      </c>
      <c r="I32" s="46">
        <f t="shared" si="1"/>
        <v>0.35136901274234461</v>
      </c>
      <c r="J32" s="46">
        <f>SUM(I32:$I$125)</f>
        <v>8.0883625999662367</v>
      </c>
      <c r="K32" s="47">
        <f t="shared" si="4"/>
        <v>22.019567197570005</v>
      </c>
      <c r="L32" s="47">
        <f t="shared" si="2"/>
        <v>22.477900530903337</v>
      </c>
    </row>
    <row r="33" spans="3:12" x14ac:dyDescent="0.3">
      <c r="C33" s="44">
        <v>27</v>
      </c>
      <c r="D33" s="45">
        <v>2.9779999999999997E-4</v>
      </c>
      <c r="E33" s="46">
        <f t="shared" si="3"/>
        <v>0.99602888650612198</v>
      </c>
      <c r="F33" s="46">
        <f t="shared" si="5"/>
        <v>2.9661740240152312E-4</v>
      </c>
      <c r="G33" s="46">
        <f>0.5+(SUM($E34:E$124)/E33)</f>
        <v>61.078196562606877</v>
      </c>
      <c r="H33" s="46">
        <f t="shared" si="0"/>
        <v>0.33881042864252592</v>
      </c>
      <c r="I33" s="46">
        <f t="shared" si="1"/>
        <v>0.33746497397747699</v>
      </c>
      <c r="J33" s="46">
        <f>SUM(I33:$I$125)</f>
        <v>7.7369935872238891</v>
      </c>
      <c r="K33" s="47">
        <f t="shared" si="4"/>
        <v>21.926804805941934</v>
      </c>
      <c r="L33" s="47">
        <f t="shared" si="2"/>
        <v>22.385138139275266</v>
      </c>
    </row>
    <row r="34" spans="3:12" x14ac:dyDescent="0.3">
      <c r="C34" s="44">
        <v>28</v>
      </c>
      <c r="D34" s="45">
        <v>3.144E-4</v>
      </c>
      <c r="E34" s="46">
        <f t="shared" si="3"/>
        <v>0.99573226910372048</v>
      </c>
      <c r="F34" s="46">
        <f t="shared" si="5"/>
        <v>3.1305822540620971E-4</v>
      </c>
      <c r="G34" s="46">
        <f>0.5+(SUM($E35:E$124)/E34)</f>
        <v>60.096242123511246</v>
      </c>
      <c r="H34" s="46">
        <f t="shared" si="0"/>
        <v>0.32549757771402232</v>
      </c>
      <c r="I34" s="46">
        <f t="shared" si="1"/>
        <v>0.32410844164494806</v>
      </c>
      <c r="J34" s="46">
        <f>SUM(I34:$I$125)</f>
        <v>7.399528613246412</v>
      </c>
      <c r="K34" s="47">
        <f t="shared" si="4"/>
        <v>21.830410018608507</v>
      </c>
      <c r="L34" s="47">
        <f t="shared" si="2"/>
        <v>22.288743351941839</v>
      </c>
    </row>
    <row r="35" spans="3:12" x14ac:dyDescent="0.3">
      <c r="C35" s="44">
        <v>29</v>
      </c>
      <c r="D35" s="45">
        <v>3.3359999999999998E-4</v>
      </c>
      <c r="E35" s="46">
        <f t="shared" si="3"/>
        <v>0.99541921087831431</v>
      </c>
      <c r="F35" s="46">
        <f t="shared" si="5"/>
        <v>3.3207184874900562E-4</v>
      </c>
      <c r="G35" s="46">
        <f>0.5+(SUM($E36:E$124)/E35)</f>
        <v>59.114985074818776</v>
      </c>
      <c r="H35" s="46">
        <f t="shared" si="0"/>
        <v>0.31270782756655041</v>
      </c>
      <c r="I35" s="46">
        <f t="shared" si="1"/>
        <v>0.3112753789517676</v>
      </c>
      <c r="J35" s="46">
        <f>SUM(I35:$I$125)</f>
        <v>7.0754201716014649</v>
      </c>
      <c r="K35" s="47">
        <f t="shared" si="4"/>
        <v>21.73042023249069</v>
      </c>
      <c r="L35" s="47">
        <f t="shared" si="2"/>
        <v>22.188753565824022</v>
      </c>
    </row>
    <row r="36" spans="3:12" x14ac:dyDescent="0.3">
      <c r="C36" s="44">
        <v>30</v>
      </c>
      <c r="D36" s="45">
        <v>3.48E-4</v>
      </c>
      <c r="E36" s="46">
        <f t="shared" si="3"/>
        <v>0.99508713902956525</v>
      </c>
      <c r="F36" s="46">
        <f t="shared" si="5"/>
        <v>3.4629032438228868E-4</v>
      </c>
      <c r="G36" s="46">
        <f>0.5+(SUM($E37:E$124)/E36)</f>
        <v>58.134545559217315</v>
      </c>
      <c r="H36" s="46">
        <f t="shared" si="0"/>
        <v>0.30042062404318415</v>
      </c>
      <c r="I36" s="46">
        <f t="shared" si="1"/>
        <v>0.29894469928460876</v>
      </c>
      <c r="J36" s="46">
        <f>SUM(I36:$I$125)</f>
        <v>6.7641447926496969</v>
      </c>
      <c r="K36" s="47">
        <f t="shared" si="4"/>
        <v>21.626742701364734</v>
      </c>
      <c r="L36" s="47">
        <f t="shared" si="2"/>
        <v>22.085076034698066</v>
      </c>
    </row>
    <row r="37" spans="3:12" x14ac:dyDescent="0.3">
      <c r="C37" s="44">
        <v>31</v>
      </c>
      <c r="D37" s="45">
        <v>3.5750000000000002E-4</v>
      </c>
      <c r="E37" s="46">
        <f t="shared" si="3"/>
        <v>0.99474084870518298</v>
      </c>
      <c r="F37" s="46">
        <f t="shared" si="5"/>
        <v>3.5561985341210292E-4</v>
      </c>
      <c r="G37" s="46">
        <f>0.5+(SUM($E38:E$124)/E37)</f>
        <v>57.154609363275746</v>
      </c>
      <c r="H37" s="46">
        <f t="shared" si="0"/>
        <v>0.28861622061983305</v>
      </c>
      <c r="I37" s="46">
        <f t="shared" si="1"/>
        <v>0.28709834424945507</v>
      </c>
      <c r="J37" s="46">
        <f>SUM(I37:$I$125)</f>
        <v>6.4652000933650875</v>
      </c>
      <c r="K37" s="47">
        <f t="shared" si="4"/>
        <v>21.519113129219516</v>
      </c>
      <c r="L37" s="47">
        <f t="shared" si="2"/>
        <v>21.977446462552848</v>
      </c>
    </row>
    <row r="38" spans="3:12" x14ac:dyDescent="0.3">
      <c r="C38" s="44">
        <v>32</v>
      </c>
      <c r="D38" s="45">
        <v>3.6850000000000001E-4</v>
      </c>
      <c r="E38" s="46">
        <f t="shared" si="3"/>
        <v>0.99438522885177083</v>
      </c>
      <c r="F38" s="46">
        <f t="shared" si="5"/>
        <v>3.6643095683187756E-4</v>
      </c>
      <c r="G38" s="46">
        <f>0.5+(SUM($E39:E$124)/E38)</f>
        <v>56.174870629525806</v>
      </c>
      <c r="H38" s="46">
        <f t="shared" si="0"/>
        <v>0.27727564667098958</v>
      </c>
      <c r="I38" s="46">
        <f t="shared" si="1"/>
        <v>0.27571880736995474</v>
      </c>
      <c r="J38" s="46">
        <f>SUM(I38:$I$125)</f>
        <v>6.1781017491156325</v>
      </c>
      <c r="K38" s="47">
        <f t="shared" si="4"/>
        <v>21.407255450027975</v>
      </c>
      <c r="L38" s="47">
        <f t="shared" si="2"/>
        <v>21.865588783361307</v>
      </c>
    </row>
    <row r="39" spans="3:12" x14ac:dyDescent="0.3">
      <c r="C39" s="44">
        <v>33</v>
      </c>
      <c r="D39" s="45">
        <v>3.8309999999999999E-4</v>
      </c>
      <c r="E39" s="46">
        <f t="shared" si="3"/>
        <v>0.99401879789493897</v>
      </c>
      <c r="F39" s="46">
        <f t="shared" si="5"/>
        <v>3.8080860147355109E-4</v>
      </c>
      <c r="G39" s="46">
        <f>0.5+(SUM($E40:E$124)/E39)</f>
        <v>55.195394382355701</v>
      </c>
      <c r="H39" s="46">
        <f t="shared" si="0"/>
        <v>0.26638067698240908</v>
      </c>
      <c r="I39" s="46">
        <f t="shared" si="1"/>
        <v>0.26478740031649434</v>
      </c>
      <c r="J39" s="46">
        <f>SUM(I39:$I$125)</f>
        <v>5.9023829417456772</v>
      </c>
      <c r="K39" s="47">
        <f t="shared" si="4"/>
        <v>21.291026441177692</v>
      </c>
      <c r="L39" s="47">
        <f t="shared" si="2"/>
        <v>21.749359774511024</v>
      </c>
    </row>
    <row r="40" spans="3:12" x14ac:dyDescent="0.3">
      <c r="C40" s="44">
        <v>34</v>
      </c>
      <c r="D40" s="45">
        <v>4.103E-4</v>
      </c>
      <c r="E40" s="46">
        <f t="shared" si="3"/>
        <v>0.99363798929346536</v>
      </c>
      <c r="F40" s="46">
        <f t="shared" si="5"/>
        <v>4.0768966700710881E-4</v>
      </c>
      <c r="G40" s="46">
        <f>0.5+(SUM($E41:E$124)/E40)</f>
        <v>54.216356218422987</v>
      </c>
      <c r="H40" s="46">
        <f t="shared" si="0"/>
        <v>0.25591380246172452</v>
      </c>
      <c r="I40" s="46">
        <f t="shared" si="1"/>
        <v>0.25428567611051306</v>
      </c>
      <c r="J40" s="46">
        <f>SUM(I40:$I$125)</f>
        <v>5.6375955414291834</v>
      </c>
      <c r="K40" s="47">
        <f t="shared" si="4"/>
        <v>21.170322873314635</v>
      </c>
      <c r="L40" s="47">
        <f t="shared" si="2"/>
        <v>21.628656206647968</v>
      </c>
    </row>
    <row r="41" spans="3:12" x14ac:dyDescent="0.3">
      <c r="C41" s="44">
        <v>35</v>
      </c>
      <c r="D41" s="45">
        <v>4.548E-4</v>
      </c>
      <c r="E41" s="46">
        <f t="shared" si="3"/>
        <v>0.99323029962645826</v>
      </c>
      <c r="F41" s="46">
        <f t="shared" si="5"/>
        <v>4.5172114027011321E-4</v>
      </c>
      <c r="G41" s="46">
        <f>0.5+(SUM($E42:E$124)/E41)</f>
        <v>53.238405086029779</v>
      </c>
      <c r="H41" s="46">
        <f t="shared" si="0"/>
        <v>0.2458582019999275</v>
      </c>
      <c r="I41" s="46">
        <f t="shared" si="1"/>
        <v>0.24419381563801029</v>
      </c>
      <c r="J41" s="46">
        <f>SUM(I41:$I$125)</f>
        <v>5.3833098653186715</v>
      </c>
      <c r="K41" s="47">
        <f t="shared" si="4"/>
        <v>21.045234238441228</v>
      </c>
      <c r="L41" s="47">
        <f t="shared" si="2"/>
        <v>21.50356757177456</v>
      </c>
    </row>
    <row r="42" spans="3:12" x14ac:dyDescent="0.3">
      <c r="C42" s="44">
        <v>36</v>
      </c>
      <c r="D42" s="45">
        <v>4.9919999999999999E-4</v>
      </c>
      <c r="E42" s="46">
        <f t="shared" si="3"/>
        <v>0.99277857848618811</v>
      </c>
      <c r="F42" s="46">
        <f t="shared" si="5"/>
        <v>4.9559506638030505E-4</v>
      </c>
      <c r="G42" s="46">
        <f>0.5+(SUM($E43:E$124)/E42)</f>
        <v>52.262401426198409</v>
      </c>
      <c r="H42" s="46">
        <f t="shared" si="0"/>
        <v>0.23619771543849311</v>
      </c>
      <c r="I42" s="46">
        <f t="shared" si="1"/>
        <v>0.23449203217471234</v>
      </c>
      <c r="J42" s="46">
        <f>SUM(I42:$I$125)</f>
        <v>5.1391160496806592</v>
      </c>
      <c r="K42" s="47">
        <f t="shared" si="4"/>
        <v>20.91595169362374</v>
      </c>
      <c r="L42" s="47">
        <f t="shared" si="2"/>
        <v>21.374285026957072</v>
      </c>
    </row>
    <row r="43" spans="3:12" x14ac:dyDescent="0.3">
      <c r="C43" s="44">
        <v>37</v>
      </c>
      <c r="D43" s="45">
        <v>5.3370000000000002E-4</v>
      </c>
      <c r="E43" s="46">
        <f t="shared" si="3"/>
        <v>0.99228298341980781</v>
      </c>
      <c r="F43" s="46">
        <f t="shared" si="5"/>
        <v>5.2958142825115144E-4</v>
      </c>
      <c r="G43" s="46">
        <f>0.5+(SUM($E44:E$124)/E43)</f>
        <v>51.288254122656433</v>
      </c>
      <c r="H43" s="46">
        <f t="shared" si="0"/>
        <v>0.22691681759870605</v>
      </c>
      <c r="I43" s="46">
        <f t="shared" si="1"/>
        <v>0.22516569675497239</v>
      </c>
      <c r="J43" s="46">
        <f>SUM(I43:$I$125)</f>
        <v>4.904624017505947</v>
      </c>
      <c r="K43" s="47">
        <f t="shared" si="4"/>
        <v>20.782287835980664</v>
      </c>
      <c r="L43" s="47">
        <f t="shared" si="2"/>
        <v>21.240621169313997</v>
      </c>
    </row>
    <row r="44" spans="3:12" x14ac:dyDescent="0.3">
      <c r="C44" s="44">
        <v>38</v>
      </c>
      <c r="D44" s="45">
        <v>5.5780000000000001E-4</v>
      </c>
      <c r="E44" s="46">
        <f t="shared" si="3"/>
        <v>0.9917534019915567</v>
      </c>
      <c r="F44" s="46">
        <f t="shared" si="5"/>
        <v>5.5320004763089034E-4</v>
      </c>
      <c r="G44" s="46">
        <f>0.5+(SUM($E45:E$124)/E44)</f>
        <v>50.31537428791389</v>
      </c>
      <c r="H44" s="46">
        <f t="shared" si="0"/>
        <v>0.21800059333144975</v>
      </c>
      <c r="I44" s="46">
        <f t="shared" si="1"/>
        <v>0.21620283007264315</v>
      </c>
      <c r="J44" s="46">
        <f>SUM(I44:$I$125)</f>
        <v>4.6794583207509737</v>
      </c>
      <c r="K44" s="47">
        <f t="shared" si="4"/>
        <v>20.643834723063975</v>
      </c>
      <c r="L44" s="47">
        <f t="shared" si="2"/>
        <v>21.102168056397307</v>
      </c>
    </row>
    <row r="45" spans="3:12" x14ac:dyDescent="0.3">
      <c r="C45" s="44">
        <v>39</v>
      </c>
      <c r="D45" s="45">
        <v>5.7689999999999998E-4</v>
      </c>
      <c r="E45" s="46">
        <f t="shared" si="3"/>
        <v>0.99120020194392577</v>
      </c>
      <c r="F45" s="46">
        <f t="shared" si="5"/>
        <v>5.7182339650145076E-4</v>
      </c>
      <c r="G45" s="46">
        <f>0.5+(SUM($E46:E$124)/E45)</f>
        <v>49.343176811939607</v>
      </c>
      <c r="H45" s="46">
        <f t="shared" si="0"/>
        <v>0.20943471354736265</v>
      </c>
      <c r="I45" s="46">
        <f t="shared" si="1"/>
        <v>0.20759173036221409</v>
      </c>
      <c r="J45" s="46">
        <f>SUM(I45:$I$125)</f>
        <v>4.463255490678331</v>
      </c>
      <c r="K45" s="47">
        <f t="shared" si="4"/>
        <v>20.50016035268202</v>
      </c>
      <c r="L45" s="47">
        <f t="shared" si="2"/>
        <v>20.958493686015352</v>
      </c>
    </row>
    <row r="46" spans="3:12" x14ac:dyDescent="0.3">
      <c r="C46" s="44">
        <v>40</v>
      </c>
      <c r="D46" s="45">
        <v>5.9679999999999998E-4</v>
      </c>
      <c r="E46" s="46">
        <f t="shared" si="3"/>
        <v>0.99062837854742436</v>
      </c>
      <c r="F46" s="46">
        <f t="shared" si="5"/>
        <v>5.9120701631710279E-4</v>
      </c>
      <c r="G46" s="46">
        <f>0.5+(SUM($E47:E$124)/E46)</f>
        <v>48.371370705699718</v>
      </c>
      <c r="H46" s="46">
        <f t="shared" si="0"/>
        <v>0.20120541218883914</v>
      </c>
      <c r="I46" s="46">
        <f t="shared" si="1"/>
        <v>0.19931979123159588</v>
      </c>
      <c r="J46" s="46">
        <f>SUM(I46:$I$125)</f>
        <v>4.2556637603161178</v>
      </c>
      <c r="K46" s="47">
        <f t="shared" si="4"/>
        <v>20.350934265084241</v>
      </c>
      <c r="L46" s="47">
        <f t="shared" si="2"/>
        <v>20.809267598417573</v>
      </c>
    </row>
    <row r="47" spans="3:12" x14ac:dyDescent="0.3">
      <c r="C47" s="44">
        <v>41</v>
      </c>
      <c r="D47" s="45">
        <v>6.2540000000000002E-4</v>
      </c>
      <c r="E47" s="46">
        <f t="shared" si="3"/>
        <v>0.99003717153110726</v>
      </c>
      <c r="F47" s="46">
        <f t="shared" si="5"/>
        <v>6.1916924707555449E-4</v>
      </c>
      <c r="G47" s="46">
        <f>0.5+(SUM($E48:E$124)/E47)</f>
        <v>47.3999574002762</v>
      </c>
      <c r="H47" s="46">
        <f t="shared" si="0"/>
        <v>0.19329946410686821</v>
      </c>
      <c r="I47" s="46">
        <f t="shared" si="1"/>
        <v>0.19137365470284259</v>
      </c>
      <c r="J47" s="46">
        <f>SUM(I47:$I$125)</f>
        <v>4.056343969084522</v>
      </c>
      <c r="K47" s="47">
        <f t="shared" si="4"/>
        <v>20.195937211854222</v>
      </c>
      <c r="L47" s="47">
        <f t="shared" si="2"/>
        <v>20.654270545187554</v>
      </c>
    </row>
    <row r="48" spans="3:12" x14ac:dyDescent="0.3">
      <c r="C48" s="44">
        <v>42</v>
      </c>
      <c r="D48" s="45">
        <v>6.7929999999999998E-4</v>
      </c>
      <c r="E48" s="46">
        <f t="shared" si="3"/>
        <v>0.98941800228403176</v>
      </c>
      <c r="F48" s="46">
        <f t="shared" si="5"/>
        <v>6.7211164895154276E-4</v>
      </c>
      <c r="G48" s="46">
        <f>0.5+(SUM($E49:E$124)/E48)</f>
        <v>46.429306988867026</v>
      </c>
      <c r="H48" s="46">
        <f t="shared" si="0"/>
        <v>0.18570416380715554</v>
      </c>
      <c r="I48" s="46">
        <f t="shared" si="1"/>
        <v>0.18373904276990244</v>
      </c>
      <c r="J48" s="46">
        <f>SUM(I48:$I$125)</f>
        <v>3.8649703143816794</v>
      </c>
      <c r="K48" s="47">
        <f t="shared" si="4"/>
        <v>20.035106399361219</v>
      </c>
      <c r="L48" s="47">
        <f t="shared" si="2"/>
        <v>20.493439732694551</v>
      </c>
    </row>
    <row r="49" spans="3:12" x14ac:dyDescent="0.3">
      <c r="C49" s="44">
        <v>43</v>
      </c>
      <c r="D49" s="45">
        <v>7.4600000000000003E-4</v>
      </c>
      <c r="E49" s="46">
        <f t="shared" si="3"/>
        <v>0.98874589063508023</v>
      </c>
      <c r="F49" s="46">
        <f t="shared" si="5"/>
        <v>7.3760443441376992E-4</v>
      </c>
      <c r="G49" s="46">
        <f>0.5+(SUM($E50:E$124)/E49)</f>
        <v>45.460527975520804</v>
      </c>
      <c r="H49" s="46">
        <f t="shared" si="0"/>
        <v>0.17840730503137242</v>
      </c>
      <c r="I49" s="46">
        <f t="shared" si="1"/>
        <v>0.17639948970904876</v>
      </c>
      <c r="J49" s="46">
        <f>SUM(I49:$I$125)</f>
        <v>3.681231271611777</v>
      </c>
      <c r="K49" s="47">
        <f t="shared" si="4"/>
        <v>19.868718371484842</v>
      </c>
      <c r="L49" s="47">
        <f t="shared" si="2"/>
        <v>20.327051704818174</v>
      </c>
    </row>
    <row r="50" spans="3:12" x14ac:dyDescent="0.3">
      <c r="C50" s="44">
        <v>44</v>
      </c>
      <c r="D50" s="45">
        <v>8.1590000000000005E-4</v>
      </c>
      <c r="E50" s="46">
        <f t="shared" si="3"/>
        <v>0.9880082862006665</v>
      </c>
      <c r="F50" s="46">
        <f t="shared" si="5"/>
        <v>8.0611596071112387E-4</v>
      </c>
      <c r="G50" s="46">
        <f>0.5+(SUM($E51:E$124)/E50)</f>
        <v>44.494093569323518</v>
      </c>
      <c r="H50" s="46">
        <f t="shared" si="0"/>
        <v>0.17139716114071707</v>
      </c>
      <c r="I50" s="46">
        <f t="shared" si="1"/>
        <v>0.16934181543829935</v>
      </c>
      <c r="J50" s="46">
        <f>SUM(I50:$I$125)</f>
        <v>3.5048317819027281</v>
      </c>
      <c r="K50" s="47">
        <f t="shared" si="4"/>
        <v>19.696788757291511</v>
      </c>
      <c r="L50" s="47">
        <f t="shared" si="2"/>
        <v>20.155122090624843</v>
      </c>
    </row>
    <row r="51" spans="3:12" x14ac:dyDescent="0.3">
      <c r="C51" s="44">
        <v>45</v>
      </c>
      <c r="D51" s="45">
        <v>8.8679999999999998E-4</v>
      </c>
      <c r="E51" s="46">
        <f t="shared" si="3"/>
        <v>0.98720217023995538</v>
      </c>
      <c r="F51" s="46">
        <f t="shared" si="5"/>
        <v>8.754508845687924E-4</v>
      </c>
      <c r="G51" s="46">
        <f>0.5+(SUM($E52:E$124)/E51)</f>
        <v>43.530017660732909</v>
      </c>
      <c r="H51" s="46">
        <f t="shared" si="0"/>
        <v>0.16466246627026332</v>
      </c>
      <c r="I51" s="46">
        <f t="shared" si="1"/>
        <v>0.1625551440590674</v>
      </c>
      <c r="J51" s="46">
        <f>SUM(I51:$I$125)</f>
        <v>3.3354899664644289</v>
      </c>
      <c r="K51" s="47">
        <f t="shared" si="4"/>
        <v>19.519128974795269</v>
      </c>
      <c r="L51" s="47">
        <f t="shared" si="2"/>
        <v>19.977462308128601</v>
      </c>
    </row>
    <row r="52" spans="3:12" x14ac:dyDescent="0.3">
      <c r="C52" s="44">
        <v>46</v>
      </c>
      <c r="D52" s="45">
        <v>9.6630000000000001E-4</v>
      </c>
      <c r="E52" s="46">
        <f t="shared" si="3"/>
        <v>0.98632671935538663</v>
      </c>
      <c r="F52" s="46">
        <f t="shared" si="5"/>
        <v>9.5308750891311014E-4</v>
      </c>
      <c r="G52" s="46">
        <f>0.5+(SUM($E53:E$124)/E52)</f>
        <v>42.568210549848509</v>
      </c>
      <c r="H52" s="46">
        <f t="shared" si="0"/>
        <v>0.15819239722380951</v>
      </c>
      <c r="I52" s="46">
        <f t="shared" si="1"/>
        <v>0.1560293881807242</v>
      </c>
      <c r="J52" s="46">
        <f>SUM(I52:$I$125)</f>
        <v>3.1729348224053617</v>
      </c>
      <c r="K52" s="47">
        <f t="shared" si="4"/>
        <v>19.335494866712196</v>
      </c>
      <c r="L52" s="47">
        <f t="shared" si="2"/>
        <v>19.793828200045528</v>
      </c>
    </row>
    <row r="53" spans="3:12" x14ac:dyDescent="0.3">
      <c r="C53" s="44">
        <v>47</v>
      </c>
      <c r="D53" s="45">
        <v>1.0660999999999999E-3</v>
      </c>
      <c r="E53" s="46">
        <f t="shared" si="3"/>
        <v>0.98537363184647353</v>
      </c>
      <c r="F53" s="46">
        <f t="shared" si="5"/>
        <v>1.0505068289115255E-3</v>
      </c>
      <c r="G53" s="46">
        <f>0.5+(SUM($E54:E$124)/E53)</f>
        <v>41.608900380285966</v>
      </c>
      <c r="H53" s="46">
        <f t="shared" si="0"/>
        <v>0.15197655608013214</v>
      </c>
      <c r="I53" s="46">
        <f t="shared" si="1"/>
        <v>0.14975369102019906</v>
      </c>
      <c r="J53" s="46">
        <f>SUM(I53:$I$125)</f>
        <v>3.0169054342246375</v>
      </c>
      <c r="K53" s="47">
        <f t="shared" si="4"/>
        <v>19.14578347733487</v>
      </c>
      <c r="L53" s="47">
        <f t="shared" si="2"/>
        <v>19.604116810668202</v>
      </c>
    </row>
    <row r="54" spans="3:12" x14ac:dyDescent="0.3">
      <c r="C54" s="44">
        <v>48</v>
      </c>
      <c r="D54" s="45">
        <v>1.1670000000000001E-3</v>
      </c>
      <c r="E54" s="46">
        <f t="shared" si="3"/>
        <v>0.98432312501756203</v>
      </c>
      <c r="F54" s="46">
        <f t="shared" si="5"/>
        <v>1.148705086895495E-3</v>
      </c>
      <c r="G54" s="46">
        <f>0.5+(SUM($E55:E$124)/E54)</f>
        <v>40.65277335195649</v>
      </c>
      <c r="H54" s="46">
        <f t="shared" si="0"/>
        <v>0.1460049534826901</v>
      </c>
      <c r="I54" s="46">
        <f t="shared" si="1"/>
        <v>0.14371605208012531</v>
      </c>
      <c r="J54" s="46">
        <f>SUM(I54:$I$125)</f>
        <v>2.8671517432044387</v>
      </c>
      <c r="K54" s="47">
        <f t="shared" si="4"/>
        <v>18.950114838987709</v>
      </c>
      <c r="L54" s="47">
        <f t="shared" si="2"/>
        <v>19.408448172321041</v>
      </c>
    </row>
    <row r="55" spans="3:12" x14ac:dyDescent="0.3">
      <c r="C55" s="44">
        <v>49</v>
      </c>
      <c r="D55" s="45">
        <v>1.2926000000000001E-3</v>
      </c>
      <c r="E55" s="46">
        <f t="shared" si="3"/>
        <v>0.98317441993066657</v>
      </c>
      <c r="F55" s="46">
        <f t="shared" si="5"/>
        <v>1.2708512552023798E-3</v>
      </c>
      <c r="G55" s="46">
        <f>0.5+(SUM($E56:E$124)/E55)</f>
        <v>39.699686385968917</v>
      </c>
      <c r="H55" s="46">
        <f t="shared" si="0"/>
        <v>0.14026799258592573</v>
      </c>
      <c r="I55" s="46">
        <f t="shared" si="1"/>
        <v>0.13790790224550656</v>
      </c>
      <c r="J55" s="46">
        <f>SUM(I55:$I$125)</f>
        <v>2.7234356911243132</v>
      </c>
      <c r="K55" s="47">
        <f t="shared" si="4"/>
        <v>18.748220709470267</v>
      </c>
      <c r="L55" s="47">
        <f t="shared" si="2"/>
        <v>19.206554042803599</v>
      </c>
    </row>
    <row r="56" spans="3:12" x14ac:dyDescent="0.3">
      <c r="C56" s="44">
        <v>50</v>
      </c>
      <c r="D56" s="45">
        <v>1.4107E-3</v>
      </c>
      <c r="E56" s="46">
        <f t="shared" si="3"/>
        <v>0.98190356867546413</v>
      </c>
      <c r="F56" s="46">
        <f t="shared" si="5"/>
        <v>1.3851713643304772E-3</v>
      </c>
      <c r="G56" s="46">
        <f>0.5+(SUM($E57:E$124)/E56)</f>
        <v>38.750421480774968</v>
      </c>
      <c r="H56" s="46">
        <f t="shared" si="0"/>
        <v>0.13475645363236211</v>
      </c>
      <c r="I56" s="46">
        <f t="shared" si="1"/>
        <v>0.13231784272366606</v>
      </c>
      <c r="J56" s="46">
        <f>SUM(I56:$I$125)</f>
        <v>2.5855277888788071</v>
      </c>
      <c r="K56" s="47">
        <f t="shared" si="4"/>
        <v>18.540280703324711</v>
      </c>
      <c r="L56" s="47">
        <f t="shared" si="2"/>
        <v>18.998614036658044</v>
      </c>
    </row>
    <row r="57" spans="3:12" x14ac:dyDescent="0.3">
      <c r="C57" s="44">
        <v>51</v>
      </c>
      <c r="D57" s="45">
        <v>1.5282E-3</v>
      </c>
      <c r="E57" s="46">
        <f t="shared" si="3"/>
        <v>0.98051839731113366</v>
      </c>
      <c r="F57" s="46">
        <f t="shared" si="5"/>
        <v>1.4984282147708745E-3</v>
      </c>
      <c r="G57" s="46">
        <f>0.5+(SUM($E58:E$124)/E57)</f>
        <v>37.804457579081785</v>
      </c>
      <c r="H57" s="46">
        <f t="shared" si="0"/>
        <v>0.12946147913571154</v>
      </c>
      <c r="I57" s="46">
        <f t="shared" si="1"/>
        <v>0.12693936203567666</v>
      </c>
      <c r="J57" s="46">
        <f>SUM(I57:$I$125)</f>
        <v>2.4532099461551402</v>
      </c>
      <c r="K57" s="47">
        <f t="shared" si="4"/>
        <v>18.325841148198446</v>
      </c>
      <c r="L57" s="47">
        <f t="shared" si="2"/>
        <v>18.784174481531778</v>
      </c>
    </row>
    <row r="58" spans="3:12" x14ac:dyDescent="0.3">
      <c r="C58" s="44">
        <v>52</v>
      </c>
      <c r="D58" s="45">
        <v>1.6306000000000001E-3</v>
      </c>
      <c r="E58" s="46">
        <f t="shared" si="3"/>
        <v>0.9790199690963628</v>
      </c>
      <c r="F58" s="46">
        <f t="shared" si="5"/>
        <v>1.5963899616085293E-3</v>
      </c>
      <c r="G58" s="46">
        <f>0.5+(SUM($E59:E$124)/E58)</f>
        <v>36.86155350514835</v>
      </c>
      <c r="H58" s="46">
        <f t="shared" si="0"/>
        <v>0.12437455964618266</v>
      </c>
      <c r="I58" s="46">
        <f t="shared" si="1"/>
        <v>0.12176517754117948</v>
      </c>
      <c r="J58" s="46">
        <f>SUM(I58:$I$125)</f>
        <v>2.3262705841194631</v>
      </c>
      <c r="K58" s="47">
        <f t="shared" si="4"/>
        <v>18.104563645322553</v>
      </c>
      <c r="L58" s="47">
        <f t="shared" si="2"/>
        <v>18.562896978655886</v>
      </c>
    </row>
    <row r="59" spans="3:12" x14ac:dyDescent="0.3">
      <c r="C59" s="44">
        <v>53</v>
      </c>
      <c r="D59" s="45">
        <v>1.7600999999999999E-3</v>
      </c>
      <c r="E59" s="46">
        <f t="shared" si="3"/>
        <v>0.97742357913475431</v>
      </c>
      <c r="F59" s="46">
        <f t="shared" si="5"/>
        <v>1.720363241635081E-3</v>
      </c>
      <c r="G59" s="46">
        <f>0.5+(SUM($E60:E$124)/E59)</f>
        <v>35.920941492345769</v>
      </c>
      <c r="H59" s="46">
        <f t="shared" si="0"/>
        <v>0.11948752007511064</v>
      </c>
      <c r="I59" s="46">
        <f t="shared" si="1"/>
        <v>0.11678991953375045</v>
      </c>
      <c r="J59" s="46">
        <f>SUM(I59:$I$125)</f>
        <v>2.2045054065782841</v>
      </c>
      <c r="K59" s="47">
        <f t="shared" si="4"/>
        <v>17.875819209218797</v>
      </c>
      <c r="L59" s="47">
        <f t="shared" si="2"/>
        <v>18.334152542552129</v>
      </c>
    </row>
    <row r="60" spans="3:12" x14ac:dyDescent="0.3">
      <c r="C60" s="44">
        <v>54</v>
      </c>
      <c r="D60" s="45">
        <v>1.9246000000000001E-3</v>
      </c>
      <c r="E60" s="46">
        <f t="shared" si="3"/>
        <v>0.97570321589311926</v>
      </c>
      <c r="F60" s="46">
        <f t="shared" si="5"/>
        <v>1.8778384093078974E-3</v>
      </c>
      <c r="G60" s="46">
        <f>0.5+(SUM($E61:E$124)/E60)</f>
        <v>34.983395817323846</v>
      </c>
      <c r="H60" s="46">
        <f t="shared" si="0"/>
        <v>0.11479250655693211</v>
      </c>
      <c r="I60" s="46">
        <f t="shared" si="1"/>
        <v>0.11200341780803064</v>
      </c>
      <c r="J60" s="46">
        <f>SUM(I60:$I$125)</f>
        <v>2.0877154870445338</v>
      </c>
      <c r="K60" s="47">
        <f t="shared" si="4"/>
        <v>17.639748035392952</v>
      </c>
      <c r="L60" s="47">
        <f t="shared" si="2"/>
        <v>18.098081368726284</v>
      </c>
    </row>
    <row r="61" spans="3:12" x14ac:dyDescent="0.3">
      <c r="C61" s="44">
        <v>55</v>
      </c>
      <c r="D61" s="45">
        <v>2.1113E-3</v>
      </c>
      <c r="E61" s="46">
        <f t="shared" si="3"/>
        <v>0.97382537748381137</v>
      </c>
      <c r="F61" s="46">
        <f t="shared" si="5"/>
        <v>2.0560375194815707E-3</v>
      </c>
      <c r="G61" s="46">
        <f>0.5+(SUM($E62:E$124)/E61)</f>
        <v>34.049890536650686</v>
      </c>
      <c r="H61" s="46">
        <f t="shared" si="0"/>
        <v>0.1102819738273918</v>
      </c>
      <c r="I61" s="46">
        <f t="shared" si="1"/>
        <v>0.10739538479211963</v>
      </c>
      <c r="J61" s="46">
        <f>SUM(I61:$I$125)</f>
        <v>1.9757120692365042</v>
      </c>
      <c r="K61" s="47">
        <f t="shared" si="4"/>
        <v>17.39661986463199</v>
      </c>
      <c r="L61" s="47">
        <f t="shared" si="2"/>
        <v>17.854953197965322</v>
      </c>
    </row>
    <row r="62" spans="3:12" x14ac:dyDescent="0.3">
      <c r="C62" s="44">
        <v>56</v>
      </c>
      <c r="D62" s="45">
        <v>2.3297999999999999E-3</v>
      </c>
      <c r="E62" s="46">
        <f t="shared" si="3"/>
        <v>0.97176933996432979</v>
      </c>
      <c r="F62" s="46">
        <f t="shared" si="5"/>
        <v>2.2640282082488955E-3</v>
      </c>
      <c r="G62" s="46">
        <f>0.5+(SUM($E63:E$124)/E62)</f>
        <v>33.120874288536079</v>
      </c>
      <c r="H62" s="46">
        <f t="shared" si="0"/>
        <v>0.10594867309769601</v>
      </c>
      <c r="I62" s="46">
        <f t="shared" si="1"/>
        <v>0.1029576721262446</v>
      </c>
      <c r="J62" s="46">
        <f>SUM(I62:$I$125)</f>
        <v>1.8683166844443848</v>
      </c>
      <c r="K62" s="47">
        <f t="shared" si="4"/>
        <v>17.146454225902595</v>
      </c>
      <c r="L62" s="47">
        <f t="shared" si="2"/>
        <v>17.604787559235927</v>
      </c>
    </row>
    <row r="63" spans="3:12" x14ac:dyDescent="0.3">
      <c r="C63" s="44">
        <v>57</v>
      </c>
      <c r="D63" s="45">
        <v>2.5639999999999999E-3</v>
      </c>
      <c r="E63" s="46">
        <f t="shared" si="3"/>
        <v>0.9695053117560809</v>
      </c>
      <c r="F63" s="46">
        <f t="shared" si="5"/>
        <v>2.4858116193425912E-3</v>
      </c>
      <c r="G63" s="46">
        <f>0.5+(SUM($E64:E$124)/E63)</f>
        <v>32.197051880006114</v>
      </c>
      <c r="H63" s="46">
        <f t="shared" si="0"/>
        <v>0.10178564040512636</v>
      </c>
      <c r="I63" s="46">
        <f t="shared" si="1"/>
        <v>9.8681719033264378E-2</v>
      </c>
      <c r="J63" s="46">
        <f>SUM(I63:$I$125)</f>
        <v>1.7653590123181404</v>
      </c>
      <c r="K63" s="47">
        <f t="shared" si="4"/>
        <v>16.889422981404085</v>
      </c>
      <c r="L63" s="47">
        <f t="shared" si="2"/>
        <v>17.347756314737417</v>
      </c>
    </row>
    <row r="64" spans="3:12" x14ac:dyDescent="0.3">
      <c r="C64" s="44">
        <v>58</v>
      </c>
      <c r="D64" s="45">
        <v>2.8004000000000002E-3</v>
      </c>
      <c r="E64" s="46">
        <f t="shared" si="3"/>
        <v>0.96701950013673832</v>
      </c>
      <c r="F64" s="46">
        <f t="shared" si="5"/>
        <v>2.7080414081829224E-3</v>
      </c>
      <c r="G64" s="46">
        <f>0.5+(SUM($E65:E$124)/E64)</f>
        <v>31.278532036146792</v>
      </c>
      <c r="H64" s="46">
        <f t="shared" si="0"/>
        <v>9.7786185421391433E-2</v>
      </c>
      <c r="I64" s="46">
        <f t="shared" si="1"/>
        <v>9.4561148146472346E-2</v>
      </c>
      <c r="J64" s="46">
        <f>SUM(I64:$I$125)</f>
        <v>1.6666772932848761</v>
      </c>
      <c r="K64" s="47">
        <f t="shared" si="4"/>
        <v>16.625391886139578</v>
      </c>
      <c r="L64" s="47">
        <f t="shared" si="2"/>
        <v>17.08372521947291</v>
      </c>
    </row>
    <row r="65" spans="3:12" x14ac:dyDescent="0.3">
      <c r="C65" s="44">
        <v>59</v>
      </c>
      <c r="D65" s="45">
        <v>3.0333999999999999E-3</v>
      </c>
      <c r="E65" s="46">
        <f t="shared" si="3"/>
        <v>0.96431145872855539</v>
      </c>
      <c r="F65" s="46">
        <f t="shared" si="5"/>
        <v>2.9251423789071998E-3</v>
      </c>
      <c r="G65" s="46">
        <f>0.5+(SUM($E66:E$124)/E65)</f>
        <v>30.364966287738987</v>
      </c>
      <c r="H65" s="46">
        <f t="shared" si="0"/>
        <v>9.3943880700731536E-2</v>
      </c>
      <c r="I65" s="46">
        <f t="shared" si="1"/>
        <v>9.0591160637143814E-2</v>
      </c>
      <c r="J65" s="46">
        <f>SUM(I65:$I$125)</f>
        <v>1.572116145138404</v>
      </c>
      <c r="K65" s="47">
        <f t="shared" si="4"/>
        <v>16.353968467579289</v>
      </c>
      <c r="L65" s="47">
        <f t="shared" si="2"/>
        <v>16.812301800912621</v>
      </c>
    </row>
    <row r="66" spans="3:12" x14ac:dyDescent="0.3">
      <c r="C66" s="44">
        <v>60</v>
      </c>
      <c r="D66" s="45">
        <v>3.3008999999999998E-3</v>
      </c>
      <c r="E66" s="46">
        <f t="shared" si="3"/>
        <v>0.96138631634964822</v>
      </c>
      <c r="F66" s="46">
        <f t="shared" si="5"/>
        <v>3.1734400916385535E-3</v>
      </c>
      <c r="G66" s="46">
        <f>0.5+(SUM($E67:E$124)/E66)</f>
        <v>29.455834315551776</v>
      </c>
      <c r="H66" s="46">
        <f t="shared" si="0"/>
        <v>9.0252551350496216E-2</v>
      </c>
      <c r="I66" s="46">
        <f t="shared" si="1"/>
        <v>8.6767567884011021E-2</v>
      </c>
      <c r="J66" s="46">
        <f>SUM(I66:$I$125)</f>
        <v>1.4815249845012601</v>
      </c>
      <c r="K66" s="47">
        <f t="shared" si="4"/>
        <v>16.074639990851537</v>
      </c>
      <c r="L66" s="47">
        <f t="shared" si="2"/>
        <v>16.532973324184869</v>
      </c>
    </row>
    <row r="67" spans="3:12" x14ac:dyDescent="0.3">
      <c r="C67" s="44">
        <v>61</v>
      </c>
      <c r="D67" s="45">
        <v>3.5956999999999999E-3</v>
      </c>
      <c r="E67" s="46">
        <f t="shared" si="3"/>
        <v>0.95821287625800966</v>
      </c>
      <c r="F67" s="46">
        <f t="shared" si="5"/>
        <v>3.4454460391609254E-3</v>
      </c>
      <c r="G67" s="46">
        <f>0.5+(SUM($E68:E$124)/E67)</f>
        <v>28.551731174987289</v>
      </c>
      <c r="H67" s="46">
        <f t="shared" si="0"/>
        <v>8.6706265107595576E-2</v>
      </c>
      <c r="I67" s="46">
        <f t="shared" si="1"/>
        <v>8.3083059678338664E-2</v>
      </c>
      <c r="J67" s="46">
        <f>SUM(I67:$I$125)</f>
        <v>1.3947574166172489</v>
      </c>
      <c r="K67" s="47">
        <f t="shared" si="4"/>
        <v>15.787506647168998</v>
      </c>
      <c r="L67" s="47">
        <f t="shared" si="2"/>
        <v>16.245839980502332</v>
      </c>
    </row>
    <row r="68" spans="3:12" x14ac:dyDescent="0.3">
      <c r="C68" s="44">
        <v>62</v>
      </c>
      <c r="D68" s="45">
        <v>3.9135000000000003E-3</v>
      </c>
      <c r="E68" s="46">
        <f t="shared" si="3"/>
        <v>0.95476743021884869</v>
      </c>
      <c r="F68" s="46">
        <f t="shared" si="5"/>
        <v>3.7364823381614647E-3</v>
      </c>
      <c r="G68" s="46">
        <f>0.5+(SUM($E69:E$124)/E68)</f>
        <v>27.652960776049738</v>
      </c>
      <c r="H68" s="46">
        <f t="shared" si="0"/>
        <v>8.3299322804876133E-2</v>
      </c>
      <c r="I68" s="46">
        <f t="shared" si="1"/>
        <v>7.9531480373381924E-2</v>
      </c>
      <c r="J68" s="46">
        <f>SUM(I68:$I$125)</f>
        <v>1.3116743569389102</v>
      </c>
      <c r="K68" s="47">
        <f t="shared" si="4"/>
        <v>15.492517815346856</v>
      </c>
      <c r="L68" s="47">
        <f t="shared" si="2"/>
        <v>15.95085114868019</v>
      </c>
    </row>
    <row r="69" spans="3:12" x14ac:dyDescent="0.3">
      <c r="C69" s="44">
        <v>63</v>
      </c>
      <c r="D69" s="45">
        <v>4.2897999999999999E-3</v>
      </c>
      <c r="E69" s="46">
        <f t="shared" si="3"/>
        <v>0.95103094788068721</v>
      </c>
      <c r="F69" s="46">
        <f t="shared" si="5"/>
        <v>4.079732560218572E-3</v>
      </c>
      <c r="G69" s="46">
        <f>0.5+(SUM($E70:E$124)/E69)</f>
        <v>26.759641382600552</v>
      </c>
      <c r="H69" s="46">
        <f t="shared" si="0"/>
        <v>8.0026249212101219E-2</v>
      </c>
      <c r="I69" s="46">
        <f t="shared" si="1"/>
        <v>7.6107439643520722E-2</v>
      </c>
      <c r="J69" s="46">
        <f>SUM(I69:$I$125)</f>
        <v>1.2321428765655282</v>
      </c>
      <c r="K69" s="47">
        <f t="shared" si="4"/>
        <v>15.189519478473541</v>
      </c>
      <c r="L69" s="47">
        <f t="shared" si="2"/>
        <v>15.647852811806874</v>
      </c>
    </row>
    <row r="70" spans="3:12" x14ac:dyDescent="0.3">
      <c r="C70" s="44">
        <v>64</v>
      </c>
      <c r="D70" s="45">
        <v>4.7134999999999998E-3</v>
      </c>
      <c r="E70" s="46">
        <f t="shared" si="3"/>
        <v>0.94695121532046866</v>
      </c>
      <c r="F70" s="46">
        <f t="shared" si="5"/>
        <v>4.4634545534130285E-3</v>
      </c>
      <c r="G70" s="46">
        <f>0.5+(SUM($E71:E$124)/E70)</f>
        <v>25.872775314143162</v>
      </c>
      <c r="H70" s="46">
        <f t="shared" si="0"/>
        <v>7.6881784236815451E-2</v>
      </c>
      <c r="I70" s="46">
        <f t="shared" si="1"/>
        <v>7.2803299019058437E-2</v>
      </c>
      <c r="J70" s="46">
        <f>SUM(I70:$I$125)</f>
        <v>1.1560354369220074</v>
      </c>
      <c r="K70" s="47">
        <f t="shared" si="4"/>
        <v>14.878888079225373</v>
      </c>
      <c r="L70" s="47">
        <f t="shared" si="2"/>
        <v>15.337221412558707</v>
      </c>
    </row>
    <row r="71" spans="3:12" x14ac:dyDescent="0.3">
      <c r="C71" s="44">
        <v>65</v>
      </c>
      <c r="D71" s="45">
        <v>5.2345999999999998E-3</v>
      </c>
      <c r="E71" s="46">
        <f t="shared" si="3"/>
        <v>0.94248776076705565</v>
      </c>
      <c r="F71" s="46">
        <f t="shared" si="5"/>
        <v>4.9335464325112295E-3</v>
      </c>
      <c r="G71" s="46">
        <f>0.5+(SUM($E72:E$124)/E71)</f>
        <v>24.992936269248261</v>
      </c>
      <c r="H71" s="46">
        <f t="shared" ref="H71:H124" si="6">1/(1+$D$2)^C71</f>
        <v>7.3860874470953464E-2</v>
      </c>
      <c r="I71" s="46">
        <f t="shared" ref="I71:I124" si="7">H71*E71</f>
        <v>6.9612970188425521E-2</v>
      </c>
      <c r="J71" s="46">
        <f>SUM(I71:$I$125)</f>
        <v>1.0832321379029488</v>
      </c>
      <c r="K71" s="47">
        <f t="shared" si="4"/>
        <v>14.560780339797319</v>
      </c>
      <c r="L71" s="47">
        <f t="shared" ref="L71:L124" si="8">K71+(11/24)</f>
        <v>15.019113673130652</v>
      </c>
    </row>
    <row r="72" spans="3:12" x14ac:dyDescent="0.3">
      <c r="C72" s="44">
        <v>66</v>
      </c>
      <c r="D72" s="45">
        <v>5.7863999999999997E-3</v>
      </c>
      <c r="E72" s="46">
        <f t="shared" ref="E72:E124" si="9">E71-F71</f>
        <v>0.93755421433454444</v>
      </c>
      <c r="F72" s="46">
        <f t="shared" si="5"/>
        <v>5.4250637058254076E-3</v>
      </c>
      <c r="G72" s="46">
        <f>0.5+(SUM($E73:E$124)/E72)</f>
        <v>24.121821656893434</v>
      </c>
      <c r="H72" s="46">
        <f t="shared" si="6"/>
        <v>7.0958665069606547E-2</v>
      </c>
      <c r="I72" s="46">
        <f t="shared" si="7"/>
        <v>6.6527595479563051E-2</v>
      </c>
      <c r="J72" s="46">
        <f>SUM(I72:$I$125)</f>
        <v>1.0136191677145232</v>
      </c>
      <c r="K72" s="47">
        <f t="shared" ref="K72:K124" si="10">J73/I72</f>
        <v>14.236070992914541</v>
      </c>
      <c r="L72" s="47">
        <f t="shared" si="8"/>
        <v>14.694404326247875</v>
      </c>
    </row>
    <row r="73" spans="3:12" x14ac:dyDescent="0.3">
      <c r="C73" s="44">
        <v>67</v>
      </c>
      <c r="D73" s="45">
        <v>6.3930000000000002E-3</v>
      </c>
      <c r="E73" s="46">
        <f t="shared" si="9"/>
        <v>0.93212915062871904</v>
      </c>
      <c r="F73" s="46">
        <f t="shared" si="5"/>
        <v>5.9591016599694008E-3</v>
      </c>
      <c r="G73" s="46">
        <f>0.5+(SUM($E74:E$124)/E73)</f>
        <v>23.25930248479143</v>
      </c>
      <c r="H73" s="46">
        <f t="shared" si="6"/>
        <v>6.8170491948896683E-2</v>
      </c>
      <c r="I73" s="46">
        <f t="shared" si="7"/>
        <v>6.3543702758266998E-2</v>
      </c>
      <c r="J73" s="46">
        <f>SUM(I73:$I$125)</f>
        <v>0.9470915722349601</v>
      </c>
      <c r="K73" s="47">
        <f t="shared" si="10"/>
        <v>13.904570100956919</v>
      </c>
      <c r="L73" s="47">
        <f t="shared" si="8"/>
        <v>14.362903434290253</v>
      </c>
    </row>
    <row r="74" spans="3:12" x14ac:dyDescent="0.3">
      <c r="C74" s="44">
        <v>68</v>
      </c>
      <c r="D74" s="45">
        <v>7.1060999999999997E-3</v>
      </c>
      <c r="E74" s="46">
        <f t="shared" si="9"/>
        <v>0.92617004896874966</v>
      </c>
      <c r="F74" s="46">
        <f t="shared" ref="F74:F124" si="11">E74*D74</f>
        <v>6.5814569849768313E-3</v>
      </c>
      <c r="G74" s="46">
        <f>0.5+(SUM($E75:E$124)/E74)</f>
        <v>22.405738873409135</v>
      </c>
      <c r="H74" s="46">
        <f t="shared" si="6"/>
        <v>6.5491874290418556E-2</v>
      </c>
      <c r="I74" s="46">
        <f t="shared" si="7"/>
        <v>6.0656612418612151E-2</v>
      </c>
      <c r="J74" s="46">
        <f>SUM(I74:$I$125)</f>
        <v>0.88354786947669306</v>
      </c>
      <c r="K74" s="47">
        <f t="shared" si="10"/>
        <v>13.566389949030208</v>
      </c>
      <c r="L74" s="47">
        <f t="shared" si="8"/>
        <v>14.024723282363542</v>
      </c>
    </row>
    <row r="75" spans="3:12" x14ac:dyDescent="0.3">
      <c r="C75" s="44">
        <v>69</v>
      </c>
      <c r="D75" s="45">
        <v>7.9214000000000003E-3</v>
      </c>
      <c r="E75" s="46">
        <f t="shared" si="9"/>
        <v>0.91958859198377285</v>
      </c>
      <c r="F75" s="46">
        <f t="shared" si="11"/>
        <v>7.2844290725402588E-3</v>
      </c>
      <c r="G75" s="46">
        <f>0.5+(SUM($E76:E$124)/E75)</f>
        <v>21.562517327792161</v>
      </c>
      <c r="H75" s="46">
        <f t="shared" si="6"/>
        <v>6.2918507340204211E-2</v>
      </c>
      <c r="I75" s="46">
        <f t="shared" si="7"/>
        <v>5.7859141574699069E-2</v>
      </c>
      <c r="J75" s="46">
        <f>SUM(I75:$I$125)</f>
        <v>0.82289125705808075</v>
      </c>
      <c r="K75" s="47">
        <f t="shared" si="10"/>
        <v>13.222320529862801</v>
      </c>
      <c r="L75" s="47">
        <f t="shared" si="8"/>
        <v>13.680653863196135</v>
      </c>
    </row>
    <row r="76" spans="3:12" x14ac:dyDescent="0.3">
      <c r="C76" s="44">
        <v>70</v>
      </c>
      <c r="D76" s="45">
        <v>8.8362000000000007E-3</v>
      </c>
      <c r="E76" s="46">
        <f t="shared" si="9"/>
        <v>0.91230416291123262</v>
      </c>
      <c r="F76" s="46">
        <f t="shared" si="11"/>
        <v>8.0613020443162341E-3</v>
      </c>
      <c r="G76" s="46">
        <f>0.5+(SUM($E77:E$124)/E76)</f>
        <v>20.730694148419445</v>
      </c>
      <c r="H76" s="46">
        <f t="shared" si="6"/>
        <v>6.0446255490637139E-2</v>
      </c>
      <c r="I76" s="46">
        <f t="shared" si="7"/>
        <v>5.5145370516504214E-2</v>
      </c>
      <c r="J76" s="46">
        <f>SUM(I76:$I$125)</f>
        <v>0.76503211548338179</v>
      </c>
      <c r="K76" s="47">
        <f t="shared" si="10"/>
        <v>12.873007077800281</v>
      </c>
      <c r="L76" s="47">
        <f t="shared" si="8"/>
        <v>13.331340411133615</v>
      </c>
    </row>
    <row r="77" spans="3:12" x14ac:dyDescent="0.3">
      <c r="C77" s="44">
        <v>71</v>
      </c>
      <c r="D77" s="45">
        <v>9.7453999999999995E-3</v>
      </c>
      <c r="E77" s="46">
        <f t="shared" si="9"/>
        <v>0.90424286086691641</v>
      </c>
      <c r="F77" s="46">
        <f t="shared" si="11"/>
        <v>8.812208376292447E-3</v>
      </c>
      <c r="G77" s="46">
        <f>0.5+(SUM($E78:E$124)/E77)</f>
        <v>19.911050270822489</v>
      </c>
      <c r="H77" s="46">
        <f t="shared" si="6"/>
        <v>5.8071145634198441E-2</v>
      </c>
      <c r="I77" s="46">
        <f t="shared" si="7"/>
        <v>5.251041886208694E-2</v>
      </c>
      <c r="J77" s="46">
        <f>SUM(I77:$I$125)</f>
        <v>0.70988674496687765</v>
      </c>
      <c r="K77" s="47">
        <f t="shared" si="10"/>
        <v>12.518969384558142</v>
      </c>
      <c r="L77" s="47">
        <f t="shared" si="8"/>
        <v>12.977302717891476</v>
      </c>
    </row>
    <row r="78" spans="3:12" x14ac:dyDescent="0.3">
      <c r="C78" s="44">
        <v>72</v>
      </c>
      <c r="D78" s="45">
        <v>1.0748000000000001E-2</v>
      </c>
      <c r="E78" s="46">
        <f t="shared" si="9"/>
        <v>0.89543065249062392</v>
      </c>
      <c r="F78" s="46">
        <f t="shared" si="11"/>
        <v>9.6240886529692267E-3</v>
      </c>
      <c r="G78" s="46">
        <f>0.5+(SUM($E79:E$124)/E78)</f>
        <v>19.102080385006534</v>
      </c>
      <c r="H78" s="46">
        <f t="shared" si="6"/>
        <v>5.578936077836337E-2</v>
      </c>
      <c r="I78" s="46">
        <f t="shared" si="7"/>
        <v>4.9955503723804737E-2</v>
      </c>
      <c r="J78" s="46">
        <f>SUM(I78:$I$125)</f>
        <v>0.6573763261047908</v>
      </c>
      <c r="K78" s="47">
        <f t="shared" si="10"/>
        <v>12.159237263211471</v>
      </c>
      <c r="L78" s="47">
        <f t="shared" si="8"/>
        <v>12.617570596544805</v>
      </c>
    </row>
    <row r="79" spans="3:12" x14ac:dyDescent="0.3">
      <c r="C79" s="44">
        <v>73</v>
      </c>
      <c r="D79" s="45">
        <v>1.17749E-2</v>
      </c>
      <c r="E79" s="46">
        <f t="shared" si="9"/>
        <v>0.88580656383765466</v>
      </c>
      <c r="F79" s="46">
        <f t="shared" si="11"/>
        <v>1.0430283708531999E-2</v>
      </c>
      <c r="G79" s="46">
        <f>0.5+(SUM($E80:E$124)/E79)</f>
        <v>18.304187795431833</v>
      </c>
      <c r="H79" s="46">
        <f t="shared" si="6"/>
        <v>5.3597233911387619E-2</v>
      </c>
      <c r="I79" s="46">
        <f t="shared" si="7"/>
        <v>4.7476781602249288E-2</v>
      </c>
      <c r="J79" s="46">
        <f>SUM(I79:$I$125)</f>
        <v>0.60742082238098594</v>
      </c>
      <c r="K79" s="47">
        <f t="shared" si="10"/>
        <v>11.794060630938144</v>
      </c>
      <c r="L79" s="47">
        <f t="shared" si="8"/>
        <v>12.252393964271478</v>
      </c>
    </row>
    <row r="80" spans="3:12" x14ac:dyDescent="0.3">
      <c r="C80" s="44">
        <v>74</v>
      </c>
      <c r="D80" s="45">
        <v>1.2800199999999999E-2</v>
      </c>
      <c r="E80" s="46">
        <f t="shared" si="9"/>
        <v>0.87537628012912261</v>
      </c>
      <c r="F80" s="46">
        <f t="shared" si="11"/>
        <v>1.1204991460908795E-2</v>
      </c>
      <c r="G80" s="46">
        <f>0.5+(SUM($E81:E$124)/E80)</f>
        <v>17.516328259049313</v>
      </c>
      <c r="H80" s="46">
        <f t="shared" si="6"/>
        <v>5.1491242109124424E-2</v>
      </c>
      <c r="I80" s="46">
        <f t="shared" si="7"/>
        <v>4.5074211976713373E-2</v>
      </c>
      <c r="J80" s="46">
        <f>SUM(I80:$I$125)</f>
        <v>0.55994404077873672</v>
      </c>
      <c r="K80" s="47">
        <f t="shared" si="10"/>
        <v>11.422713924938277</v>
      </c>
      <c r="L80" s="47">
        <f t="shared" si="8"/>
        <v>11.881047258271611</v>
      </c>
    </row>
    <row r="81" spans="3:12" x14ac:dyDescent="0.3">
      <c r="C81" s="44">
        <v>75</v>
      </c>
      <c r="D81" s="45">
        <v>1.3845E-2</v>
      </c>
      <c r="E81" s="46">
        <f t="shared" si="9"/>
        <v>0.8641712886682138</v>
      </c>
      <c r="F81" s="46">
        <f t="shared" si="11"/>
        <v>1.1964451491611419E-2</v>
      </c>
      <c r="G81" s="46">
        <f>0.5+(SUM($E82:E$124)/E81)</f>
        <v>16.736964856606853</v>
      </c>
      <c r="H81" s="46">
        <f t="shared" si="6"/>
        <v>4.9468000873402286E-2</v>
      </c>
      <c r="I81" s="46">
        <f t="shared" si="7"/>
        <v>4.274882606260838E-2</v>
      </c>
      <c r="J81" s="46">
        <f>SUM(I81:$I$125)</f>
        <v>0.51486982880202348</v>
      </c>
      <c r="K81" s="47">
        <f t="shared" si="10"/>
        <v>11.044069421882233</v>
      </c>
      <c r="L81" s="47">
        <f t="shared" si="8"/>
        <v>11.502402755215567</v>
      </c>
    </row>
    <row r="82" spans="3:12" x14ac:dyDescent="0.3">
      <c r="C82" s="44">
        <v>76</v>
      </c>
      <c r="D82" s="45">
        <v>1.51097E-2</v>
      </c>
      <c r="E82" s="46">
        <f t="shared" si="9"/>
        <v>0.85220683717660239</v>
      </c>
      <c r="F82" s="46">
        <f t="shared" si="11"/>
        <v>1.2876589647687309E-2</v>
      </c>
      <c r="G82" s="46">
        <f>0.5+(SUM($E83:E$124)/E82)</f>
        <v>15.964921697508862</v>
      </c>
      <c r="H82" s="46">
        <f t="shared" si="6"/>
        <v>4.7524258692864134E-2</v>
      </c>
      <c r="I82" s="46">
        <f t="shared" si="7"/>
        <v>4.0500498189808394E-2</v>
      </c>
      <c r="J82" s="46">
        <f>SUM(I82:$I$125)</f>
        <v>0.47212100273941549</v>
      </c>
      <c r="K82" s="47">
        <f t="shared" si="10"/>
        <v>10.657165315023724</v>
      </c>
      <c r="L82" s="47">
        <f t="shared" si="8"/>
        <v>11.115498648357057</v>
      </c>
    </row>
    <row r="83" spans="3:12" x14ac:dyDescent="0.3">
      <c r="C83" s="44">
        <v>77</v>
      </c>
      <c r="D83" s="45">
        <v>1.6644599999999999E-2</v>
      </c>
      <c r="E83" s="46">
        <f t="shared" si="9"/>
        <v>0.83933024752891505</v>
      </c>
      <c r="F83" s="46">
        <f t="shared" si="11"/>
        <v>1.3970316238019779E-2</v>
      </c>
      <c r="G83" s="46">
        <f>0.5+(SUM($E84:E$124)/E83)</f>
        <v>15.202176879505123</v>
      </c>
      <c r="H83" s="46">
        <f t="shared" si="6"/>
        <v>4.5656891817527273E-2</v>
      </c>
      <c r="I83" s="46">
        <f t="shared" si="7"/>
        <v>3.8321210310606063E-2</v>
      </c>
      <c r="J83" s="46">
        <f>SUM(I83:$I$125)</f>
        <v>0.4316205045496071</v>
      </c>
      <c r="K83" s="47">
        <f t="shared" si="10"/>
        <v>10.263227362893302</v>
      </c>
      <c r="L83" s="47">
        <f t="shared" si="8"/>
        <v>10.721560696226636</v>
      </c>
    </row>
    <row r="84" spans="3:12" x14ac:dyDescent="0.3">
      <c r="C84" s="44">
        <v>78</v>
      </c>
      <c r="D84" s="45">
        <v>1.86115E-2</v>
      </c>
      <c r="E84" s="46">
        <f t="shared" si="9"/>
        <v>0.82535993129089524</v>
      </c>
      <c r="F84" s="46">
        <f t="shared" si="11"/>
        <v>1.5361186361220497E-2</v>
      </c>
      <c r="G84" s="46">
        <f>0.5+(SUM($E85:E$124)/E84)</f>
        <v>14.451030806873204</v>
      </c>
      <c r="H84" s="46">
        <f t="shared" si="6"/>
        <v>4.3862899238665834E-2</v>
      </c>
      <c r="I84" s="46">
        <f t="shared" si="7"/>
        <v>3.6202679501844692E-2</v>
      </c>
      <c r="J84" s="46">
        <f>SUM(I84:$I$125)</f>
        <v>0.39329929423900106</v>
      </c>
      <c r="K84" s="47">
        <f t="shared" si="10"/>
        <v>9.8638172547134442</v>
      </c>
      <c r="L84" s="47">
        <f t="shared" si="8"/>
        <v>10.322150588046778</v>
      </c>
    </row>
    <row r="85" spans="3:12" x14ac:dyDescent="0.3">
      <c r="C85" s="44">
        <v>79</v>
      </c>
      <c r="D85" s="45">
        <v>2.1060300000000001E-2</v>
      </c>
      <c r="E85" s="46">
        <f t="shared" si="9"/>
        <v>0.80999874492967472</v>
      </c>
      <c r="F85" s="46">
        <f t="shared" si="11"/>
        <v>1.705881656784243E-2</v>
      </c>
      <c r="G85" s="46">
        <f>0.5+(SUM($E86:E$124)/E85)</f>
        <v>13.71560453059436</v>
      </c>
      <c r="H85" s="46">
        <f t="shared" si="6"/>
        <v>4.2139397865948551E-2</v>
      </c>
      <c r="I85" s="46">
        <f t="shared" si="7"/>
        <v>3.4132859383510537E-2</v>
      </c>
      <c r="J85" s="46">
        <f>SUM(I85:$I$125)</f>
        <v>0.35709661473715637</v>
      </c>
      <c r="K85" s="47">
        <f t="shared" si="10"/>
        <v>9.4619601517963776</v>
      </c>
      <c r="L85" s="47">
        <f t="shared" si="8"/>
        <v>9.9202934851297115</v>
      </c>
    </row>
    <row r="86" spans="3:12" x14ac:dyDescent="0.3">
      <c r="C86" s="44">
        <v>80</v>
      </c>
      <c r="D86" s="45">
        <v>2.4047300000000001E-2</v>
      </c>
      <c r="E86" s="46">
        <f t="shared" si="9"/>
        <v>0.79293992836183225</v>
      </c>
      <c r="F86" s="46">
        <f t="shared" si="11"/>
        <v>1.906806433929549E-2</v>
      </c>
      <c r="G86" s="46">
        <f>0.5+(SUM($E87:E$124)/E86)</f>
        <v>12.999916828987894</v>
      </c>
      <c r="H86" s="46">
        <f t="shared" si="6"/>
        <v>4.0483617894080649E-2</v>
      </c>
      <c r="I86" s="46">
        <f t="shared" si="7"/>
        <v>3.2101077072760102E-2</v>
      </c>
      <c r="J86" s="46">
        <f>SUM(I86:$I$125)</f>
        <v>0.3229637553536458</v>
      </c>
      <c r="K86" s="47">
        <f t="shared" si="10"/>
        <v>9.0608386011976521</v>
      </c>
      <c r="L86" s="47">
        <f t="shared" si="8"/>
        <v>9.519171934530986</v>
      </c>
    </row>
    <row r="87" spans="3:12" x14ac:dyDescent="0.3">
      <c r="C87" s="44">
        <v>81</v>
      </c>
      <c r="D87" s="45">
        <v>2.7336800000000001E-2</v>
      </c>
      <c r="E87" s="46">
        <f t="shared" si="9"/>
        <v>0.77387186402253672</v>
      </c>
      <c r="F87" s="46">
        <f t="shared" si="11"/>
        <v>2.1155180372411281E-2</v>
      </c>
      <c r="G87" s="46">
        <f>0.5+(SUM($E88:E$124)/E87)</f>
        <v>12.307912544314796</v>
      </c>
      <c r="H87" s="46">
        <f t="shared" si="6"/>
        <v>3.8892898351504133E-2</v>
      </c>
      <c r="I87" s="46">
        <f t="shared" si="7"/>
        <v>3.0098119744517548E-2</v>
      </c>
      <c r="J87" s="46">
        <f>SUM(I87:$I$125)</f>
        <v>0.29086267828088569</v>
      </c>
      <c r="K87" s="47">
        <f t="shared" si="10"/>
        <v>8.6638155721959045</v>
      </c>
      <c r="L87" s="47">
        <f t="shared" si="8"/>
        <v>9.1221489055292384</v>
      </c>
    </row>
    <row r="88" spans="3:12" x14ac:dyDescent="0.3">
      <c r="C88" s="44">
        <v>82</v>
      </c>
      <c r="D88" s="45">
        <v>3.0790700000000001E-2</v>
      </c>
      <c r="E88" s="46">
        <f t="shared" si="9"/>
        <v>0.75271668365012545</v>
      </c>
      <c r="F88" s="46">
        <f t="shared" si="11"/>
        <v>2.317667359126592E-2</v>
      </c>
      <c r="G88" s="46">
        <f>0.5+(SUM($E89:E$124)/E88)</f>
        <v>11.639775149625066</v>
      </c>
      <c r="H88" s="46">
        <f t="shared" si="6"/>
        <v>3.7364682824002432E-2</v>
      </c>
      <c r="I88" s="46">
        <f t="shared" si="7"/>
        <v>2.8125020140921914E-2</v>
      </c>
      <c r="J88" s="46">
        <f>SUM(I88:$I$125)</f>
        <v>0.26076455853636815</v>
      </c>
      <c r="K88" s="47">
        <f t="shared" si="10"/>
        <v>8.2716221083502592</v>
      </c>
      <c r="L88" s="47">
        <f t="shared" si="8"/>
        <v>8.7299554416835932</v>
      </c>
    </row>
    <row r="89" spans="3:12" x14ac:dyDescent="0.3">
      <c r="C89" s="44">
        <v>83</v>
      </c>
      <c r="D89" s="45">
        <v>3.4290800000000003E-2</v>
      </c>
      <c r="E89" s="46">
        <f t="shared" si="9"/>
        <v>0.72954001005885949</v>
      </c>
      <c r="F89" s="46">
        <f t="shared" si="11"/>
        <v>2.5016510576926342E-2</v>
      </c>
      <c r="G89" s="46">
        <f>0.5+(SUM($E90:E$124)/E89)</f>
        <v>10.993673399156469</v>
      </c>
      <c r="H89" s="46">
        <f t="shared" si="6"/>
        <v>3.5896515346337241E-2</v>
      </c>
      <c r="I89" s="46">
        <f t="shared" si="7"/>
        <v>2.6187944166844876E-2</v>
      </c>
      <c r="J89" s="46">
        <f>SUM(I89:$I$125)</f>
        <v>0.23263953839544602</v>
      </c>
      <c r="K89" s="47">
        <f t="shared" si="10"/>
        <v>7.8834593854823547</v>
      </c>
      <c r="L89" s="47">
        <f t="shared" si="8"/>
        <v>8.3417927188156877</v>
      </c>
    </row>
    <row r="90" spans="3:12" x14ac:dyDescent="0.3">
      <c r="C90" s="44">
        <v>84</v>
      </c>
      <c r="D90" s="45">
        <v>3.8171299999999998E-2</v>
      </c>
      <c r="E90" s="46">
        <f t="shared" si="9"/>
        <v>0.70452349948193316</v>
      </c>
      <c r="F90" s="46">
        <f t="shared" si="11"/>
        <v>2.6892577855774712E-2</v>
      </c>
      <c r="G90" s="46">
        <f>0.5+(SUM($E91:E$124)/E90)</f>
        <v>10.366287076022957</v>
      </c>
      <c r="H90" s="46">
        <f t="shared" si="6"/>
        <v>3.448603645531486E-2</v>
      </c>
      <c r="I90" s="46">
        <f t="shared" si="7"/>
        <v>2.4296223086759945E-2</v>
      </c>
      <c r="J90" s="46">
        <f>SUM(I90:$I$125)</f>
        <v>0.20645159422860113</v>
      </c>
      <c r="K90" s="47">
        <f t="shared" si="10"/>
        <v>7.4972710981199979</v>
      </c>
      <c r="L90" s="47">
        <f t="shared" si="8"/>
        <v>7.955604431453331</v>
      </c>
    </row>
    <row r="91" spans="3:12" x14ac:dyDescent="0.3">
      <c r="C91" s="44">
        <v>85</v>
      </c>
      <c r="D91" s="45">
        <v>4.2888799999999998E-2</v>
      </c>
      <c r="E91" s="46">
        <f t="shared" si="9"/>
        <v>0.67763092162615846</v>
      </c>
      <c r="F91" s="46">
        <f t="shared" si="11"/>
        <v>2.9062777071439984E-2</v>
      </c>
      <c r="G91" s="46">
        <f>0.5+(SUM($E92:E$124)/E91)</f>
        <v>9.757842249896429</v>
      </c>
      <c r="H91" s="46">
        <f t="shared" si="6"/>
        <v>3.3130979397939152E-2</v>
      </c>
      <c r="I91" s="46">
        <f t="shared" si="7"/>
        <v>2.2450576103802775E-2</v>
      </c>
      <c r="J91" s="46">
        <f>SUM(I91:$I$125)</f>
        <v>0.18215537114184119</v>
      </c>
      <c r="K91" s="47">
        <f t="shared" si="10"/>
        <v>7.1136167864746644</v>
      </c>
      <c r="L91" s="47">
        <f t="shared" si="8"/>
        <v>7.5719501198079975</v>
      </c>
    </row>
    <row r="92" spans="3:12" x14ac:dyDescent="0.3">
      <c r="C92" s="44">
        <v>86</v>
      </c>
      <c r="D92" s="45">
        <v>4.9017499999999999E-2</v>
      </c>
      <c r="E92" s="46">
        <f t="shared" si="9"/>
        <v>0.64856814455471845</v>
      </c>
      <c r="F92" s="46">
        <f t="shared" si="11"/>
        <v>3.179118902571091E-2</v>
      </c>
      <c r="G92" s="46">
        <f>0.5+(SUM($E93:E$124)/E92)</f>
        <v>9.1726924205843883</v>
      </c>
      <c r="H92" s="46">
        <f t="shared" si="6"/>
        <v>3.1829166488557159E-2</v>
      </c>
      <c r="I92" s="46">
        <f t="shared" si="7"/>
        <v>2.0643383452206739E-2</v>
      </c>
      <c r="J92" s="46">
        <f>SUM(I92:$I$125)</f>
        <v>0.15970479503803839</v>
      </c>
      <c r="K92" s="47">
        <f t="shared" si="10"/>
        <v>6.7363672194427151</v>
      </c>
      <c r="L92" s="47">
        <f t="shared" si="8"/>
        <v>7.1947005527760481</v>
      </c>
    </row>
    <row r="93" spans="3:12" x14ac:dyDescent="0.3">
      <c r="C93" s="44">
        <v>87</v>
      </c>
      <c r="D93" s="45">
        <v>5.60458E-2</v>
      </c>
      <c r="E93" s="46">
        <f t="shared" si="9"/>
        <v>0.61677695552900758</v>
      </c>
      <c r="F93" s="46">
        <f t="shared" si="11"/>
        <v>3.4567757894187652E-2</v>
      </c>
      <c r="G93" s="46">
        <f>0.5+(SUM($E94:E$124)/E93)</f>
        <v>8.6197182078370389</v>
      </c>
      <c r="H93" s="46">
        <f t="shared" si="6"/>
        <v>3.0578505609143207E-2</v>
      </c>
      <c r="I93" s="46">
        <f t="shared" si="7"/>
        <v>1.8860117594234029E-2</v>
      </c>
      <c r="J93" s="46">
        <f>SUM(I93:$I$125)</f>
        <v>0.13906141158583166</v>
      </c>
      <c r="K93" s="47">
        <f t="shared" si="10"/>
        <v>6.3733056483351884</v>
      </c>
      <c r="L93" s="47">
        <f t="shared" si="8"/>
        <v>6.8316389816685215</v>
      </c>
    </row>
    <row r="94" spans="3:12" x14ac:dyDescent="0.3">
      <c r="C94" s="44">
        <v>88</v>
      </c>
      <c r="D94" s="45">
        <v>6.32215E-2</v>
      </c>
      <c r="E94" s="46">
        <f t="shared" si="9"/>
        <v>0.58220919763481993</v>
      </c>
      <c r="F94" s="46">
        <f t="shared" si="11"/>
        <v>3.6808138788269766E-2</v>
      </c>
      <c r="G94" s="46">
        <f>0.5+(SUM($E95:E$124)/E94)</f>
        <v>8.1018137403668966</v>
      </c>
      <c r="H94" s="46">
        <f t="shared" si="6"/>
        <v>2.9376986847096938E-2</v>
      </c>
      <c r="I94" s="46">
        <f t="shared" si="7"/>
        <v>1.7103551941176968E-2</v>
      </c>
      <c r="J94" s="46">
        <f>SUM(I94:$I$125)</f>
        <v>0.12020129399159761</v>
      </c>
      <c r="K94" s="47">
        <f t="shared" si="10"/>
        <v>6.027855641038621</v>
      </c>
      <c r="L94" s="47">
        <f t="shared" si="8"/>
        <v>6.4861889743719541</v>
      </c>
    </row>
    <row r="95" spans="3:12" x14ac:dyDescent="0.3">
      <c r="C95" s="44">
        <v>89</v>
      </c>
      <c r="D95" s="45">
        <v>7.0339499999999999E-2</v>
      </c>
      <c r="E95" s="46">
        <f t="shared" si="9"/>
        <v>0.54540105884655021</v>
      </c>
      <c r="F95" s="46">
        <f t="shared" si="11"/>
        <v>3.8363237778736917E-2</v>
      </c>
      <c r="G95" s="46">
        <f>0.5+(SUM($E96:E$124)/E95)</f>
        <v>7.6148465089312971</v>
      </c>
      <c r="H95" s="46">
        <f t="shared" si="6"/>
        <v>2.8222679265152217E-2</v>
      </c>
      <c r="I95" s="46">
        <f t="shared" si="7"/>
        <v>1.5392679154700597E-2</v>
      </c>
      <c r="J95" s="46">
        <f>SUM(I95:$I$125)</f>
        <v>0.10309774205042065</v>
      </c>
      <c r="K95" s="47">
        <f t="shared" si="10"/>
        <v>5.697842592199863</v>
      </c>
      <c r="L95" s="47">
        <f t="shared" si="8"/>
        <v>6.156175925533196</v>
      </c>
    </row>
    <row r="96" spans="3:12" x14ac:dyDescent="0.3">
      <c r="C96" s="44">
        <v>90</v>
      </c>
      <c r="D96" s="45">
        <v>7.7693499999999999E-2</v>
      </c>
      <c r="E96" s="46">
        <f t="shared" si="9"/>
        <v>0.50703782106781325</v>
      </c>
      <c r="F96" s="46">
        <f t="shared" si="11"/>
        <v>3.9393542951132149E-2</v>
      </c>
      <c r="G96" s="46">
        <f>0.5+(SUM($E97:E$124)/E96)</f>
        <v>7.153166407447987</v>
      </c>
      <c r="H96" s="46">
        <f t="shared" si="6"/>
        <v>2.7113727798205603E-2</v>
      </c>
      <c r="I96" s="46">
        <f t="shared" si="7"/>
        <v>1.3747685463827966E-2</v>
      </c>
      <c r="J96" s="46">
        <f>SUM(I96:$I$125)</f>
        <v>8.770506289572004E-2</v>
      </c>
      <c r="K96" s="47">
        <f t="shared" si="10"/>
        <v>5.3796239102563135</v>
      </c>
      <c r="L96" s="47">
        <f t="shared" si="8"/>
        <v>5.8379572435896465</v>
      </c>
    </row>
    <row r="97" spans="3:12" x14ac:dyDescent="0.3">
      <c r="C97" s="44">
        <v>91</v>
      </c>
      <c r="D97" s="45">
        <v>8.5828000000000002E-2</v>
      </c>
      <c r="E97" s="46">
        <f t="shared" si="9"/>
        <v>0.46764427811668108</v>
      </c>
      <c r="F97" s="46">
        <f t="shared" si="11"/>
        <v>4.0136973102198506E-2</v>
      </c>
      <c r="G97" s="46">
        <f>0.5+(SUM($E98:E$124)/E97)</f>
        <v>6.7136176069972251</v>
      </c>
      <c r="H97" s="46">
        <f t="shared" si="6"/>
        <v>2.6048350272077636E-2</v>
      </c>
      <c r="I97" s="46">
        <f t="shared" si="7"/>
        <v>1.21813619591162E-2</v>
      </c>
      <c r="J97" s="46">
        <f>SUM(I97:$I$125)</f>
        <v>7.3957377431892082E-2</v>
      </c>
      <c r="K97" s="47">
        <f t="shared" si="10"/>
        <v>5.0713553771829609</v>
      </c>
      <c r="L97" s="47">
        <f t="shared" si="8"/>
        <v>5.529688710516294</v>
      </c>
    </row>
    <row r="98" spans="3:12" x14ac:dyDescent="0.3">
      <c r="C98" s="44">
        <v>92</v>
      </c>
      <c r="D98" s="45">
        <v>9.4267500000000004E-2</v>
      </c>
      <c r="E98" s="46">
        <f t="shared" si="9"/>
        <v>0.42750730501448259</v>
      </c>
      <c r="F98" s="46">
        <f t="shared" si="11"/>
        <v>4.0300044875452738E-2</v>
      </c>
      <c r="G98" s="46">
        <f>0.5+(SUM($E99:E$124)/E98)</f>
        <v>6.2969896332388471</v>
      </c>
      <c r="H98" s="46">
        <f t="shared" si="6"/>
        <v>2.5024834539415532E-2</v>
      </c>
      <c r="I98" s="46">
        <f t="shared" si="7"/>
        <v>1.0698299572378875E-2</v>
      </c>
      <c r="J98" s="46">
        <f>SUM(I98:$I$125)</f>
        <v>6.1776015472775905E-2</v>
      </c>
      <c r="K98" s="47">
        <f t="shared" si="10"/>
        <v>4.7743770451400245</v>
      </c>
      <c r="L98" s="47">
        <f t="shared" si="8"/>
        <v>5.2327103784733575</v>
      </c>
    </row>
    <row r="99" spans="3:12" x14ac:dyDescent="0.3">
      <c r="C99" s="44">
        <v>93</v>
      </c>
      <c r="D99" s="45">
        <v>0.1042955</v>
      </c>
      <c r="E99" s="46">
        <f t="shared" si="9"/>
        <v>0.38720726013902984</v>
      </c>
      <c r="F99" s="46">
        <f t="shared" si="11"/>
        <v>4.0383974799830184E-2</v>
      </c>
      <c r="G99" s="46">
        <f>0.5+(SUM($E100:E$124)/E99)</f>
        <v>5.9003330268471625</v>
      </c>
      <c r="H99" s="46">
        <f t="shared" si="6"/>
        <v>2.4041535728134823E-2</v>
      </c>
      <c r="I99" s="46">
        <f t="shared" si="7"/>
        <v>9.3090571788256807E-3</v>
      </c>
      <c r="J99" s="46">
        <f>SUM(I99:$I$125)</f>
        <v>5.1077715900397037E-2</v>
      </c>
      <c r="K99" s="47">
        <f t="shared" si="10"/>
        <v>4.4868838937393214</v>
      </c>
      <c r="L99" s="47">
        <f t="shared" si="8"/>
        <v>4.9452172270726544</v>
      </c>
    </row>
    <row r="100" spans="3:12" x14ac:dyDescent="0.3">
      <c r="C100" s="44">
        <v>94</v>
      </c>
      <c r="D100" s="45">
        <v>0.11505029999999999</v>
      </c>
      <c r="E100" s="46">
        <f t="shared" si="9"/>
        <v>0.34682328533919965</v>
      </c>
      <c r="F100" s="46">
        <f t="shared" si="11"/>
        <v>3.9902123025260521E-2</v>
      </c>
      <c r="G100" s="46">
        <f>0.5+(SUM($E101:E$124)/E100)</f>
        <v>5.529145802937423</v>
      </c>
      <c r="H100" s="46">
        <f t="shared" si="6"/>
        <v>2.3096873597977539E-2</v>
      </c>
      <c r="I100" s="46">
        <f t="shared" si="7"/>
        <v>8.0105335823147904E-3</v>
      </c>
      <c r="J100" s="46">
        <f>SUM(I100:$I$125)</f>
        <v>4.1768658721571351E-2</v>
      </c>
      <c r="K100" s="47">
        <f t="shared" si="10"/>
        <v>4.2142167924725857</v>
      </c>
      <c r="L100" s="47">
        <f t="shared" si="8"/>
        <v>4.6725501258059188</v>
      </c>
    </row>
    <row r="101" spans="3:12" x14ac:dyDescent="0.3">
      <c r="C101" s="44">
        <v>95</v>
      </c>
      <c r="D101" s="45">
        <v>0.12640290000000001</v>
      </c>
      <c r="E101" s="46">
        <f t="shared" si="9"/>
        <v>0.30692116231393912</v>
      </c>
      <c r="F101" s="46">
        <f t="shared" si="11"/>
        <v>3.8795724987852616E-2</v>
      </c>
      <c r="G101" s="46">
        <f>0.5+(SUM($E102:E$124)/E101)</f>
        <v>5.1829736231758972</v>
      </c>
      <c r="H101" s="46">
        <f t="shared" si="6"/>
        <v>2.2189330000939134E-2</v>
      </c>
      <c r="I101" s="46">
        <f t="shared" si="7"/>
        <v>6.8103749548557987E-3</v>
      </c>
      <c r="J101" s="46">
        <f>SUM(I101:$I$125)</f>
        <v>3.3758125139256565E-2</v>
      </c>
      <c r="K101" s="47">
        <f t="shared" si="10"/>
        <v>3.9568673330074153</v>
      </c>
      <c r="L101" s="47">
        <f t="shared" si="8"/>
        <v>4.4152006663407484</v>
      </c>
    </row>
    <row r="102" spans="3:12" x14ac:dyDescent="0.3">
      <c r="C102" s="44">
        <v>96</v>
      </c>
      <c r="D102" s="45">
        <v>0.1371851</v>
      </c>
      <c r="E102" s="46">
        <f t="shared" si="9"/>
        <v>0.26812543732608651</v>
      </c>
      <c r="F102" s="46">
        <f t="shared" si="11"/>
        <v>3.6782814932122911E-2</v>
      </c>
      <c r="G102" s="46">
        <f>0.5+(SUM($E103:E$124)/E102)</f>
        <v>4.8605645247401768</v>
      </c>
      <c r="H102" s="46">
        <f t="shared" si="6"/>
        <v>2.1317446441482497E-2</v>
      </c>
      <c r="I102" s="46">
        <f t="shared" si="7"/>
        <v>5.7157496497979212E-3</v>
      </c>
      <c r="J102" s="46">
        <f>SUM(I102:$I$125)</f>
        <v>2.6947750184400762E-2</v>
      </c>
      <c r="K102" s="47">
        <f t="shared" si="10"/>
        <v>3.7146484425456756</v>
      </c>
      <c r="L102" s="47">
        <f t="shared" si="8"/>
        <v>4.1729817758790091</v>
      </c>
    </row>
    <row r="103" spans="3:12" x14ac:dyDescent="0.3">
      <c r="C103" s="44">
        <v>97</v>
      </c>
      <c r="D103" s="45">
        <v>0.14779100000000001</v>
      </c>
      <c r="E103" s="46">
        <f t="shared" si="9"/>
        <v>0.23134262239396361</v>
      </c>
      <c r="F103" s="46">
        <f t="shared" si="11"/>
        <v>3.4190357506226274E-2</v>
      </c>
      <c r="G103" s="46">
        <f>0.5+(SUM($E104:E$124)/E103)</f>
        <v>4.5538818056343002</v>
      </c>
      <c r="H103" s="46">
        <f t="shared" si="6"/>
        <v>2.0479821732618406E-2</v>
      </c>
      <c r="I103" s="46">
        <f t="shared" si="7"/>
        <v>4.7378556657848292E-3</v>
      </c>
      <c r="J103" s="46">
        <f>SUM(I103:$I$125)</f>
        <v>2.1232000534602839E-2</v>
      </c>
      <c r="K103" s="47">
        <f t="shared" si="10"/>
        <v>3.4813523315902342</v>
      </c>
      <c r="L103" s="47">
        <f t="shared" si="8"/>
        <v>3.9396856649235676</v>
      </c>
    </row>
    <row r="104" spans="3:12" x14ac:dyDescent="0.3">
      <c r="C104" s="44">
        <v>98</v>
      </c>
      <c r="D104" s="45">
        <v>0.15928780000000001</v>
      </c>
      <c r="E104" s="46">
        <f t="shared" si="9"/>
        <v>0.19715226488773735</v>
      </c>
      <c r="F104" s="46">
        <f t="shared" si="11"/>
        <v>3.1403950538984933E-2</v>
      </c>
      <c r="G104" s="46">
        <f>0.5+(SUM($E105:E$124)/E104)</f>
        <v>4.2569103419868846</v>
      </c>
      <c r="H104" s="46">
        <f t="shared" si="6"/>
        <v>1.9675109744085317E-2</v>
      </c>
      <c r="I104" s="46">
        <f t="shared" si="7"/>
        <v>3.8789924479612106E-3</v>
      </c>
      <c r="J104" s="46">
        <f>SUM(I104:$I$125)</f>
        <v>1.6494144868818016E-2</v>
      </c>
      <c r="K104" s="47">
        <f t="shared" si="10"/>
        <v>3.2521724623329153</v>
      </c>
      <c r="L104" s="47">
        <f t="shared" si="8"/>
        <v>3.7105057956662488</v>
      </c>
    </row>
    <row r="105" spans="3:12" x14ac:dyDescent="0.3">
      <c r="C105" s="44">
        <v>99</v>
      </c>
      <c r="D105" s="45">
        <v>0.1717446</v>
      </c>
      <c r="E105" s="46">
        <f t="shared" si="9"/>
        <v>0.16574831434875242</v>
      </c>
      <c r="F105" s="46">
        <f t="shared" si="11"/>
        <v>2.8466377948500744E-2</v>
      </c>
      <c r="G105" s="46">
        <f>0.5+(SUM($E106:E$124)/E105)</f>
        <v>3.9687234727733021</v>
      </c>
      <c r="H105" s="46">
        <f t="shared" si="6"/>
        <v>1.8902017239009816E-2</v>
      </c>
      <c r="I105" s="46">
        <f t="shared" si="7"/>
        <v>3.1329774951569362E-3</v>
      </c>
      <c r="J105" s="46">
        <f>SUM(I105:$I$125)</f>
        <v>1.2615152420856793E-2</v>
      </c>
      <c r="K105" s="47">
        <f t="shared" si="10"/>
        <v>3.0265697536473612</v>
      </c>
      <c r="L105" s="47">
        <f t="shared" si="8"/>
        <v>3.4849030869806947</v>
      </c>
    </row>
    <row r="106" spans="3:12" x14ac:dyDescent="0.3">
      <c r="C106" s="44">
        <v>100</v>
      </c>
      <c r="D106" s="45">
        <v>0.18171029999999999</v>
      </c>
      <c r="E106" s="46">
        <f t="shared" si="9"/>
        <v>0.13728193640025169</v>
      </c>
      <c r="F106" s="46">
        <f t="shared" si="11"/>
        <v>2.4945541847870654E-2</v>
      </c>
      <c r="G106" s="46">
        <f>0.5+(SUM($E107:E$124)/E106)</f>
        <v>3.6879877544695781</v>
      </c>
      <c r="H106" s="46">
        <f t="shared" si="6"/>
        <v>1.8159301795570962E-2</v>
      </c>
      <c r="I106" s="46">
        <f t="shared" si="7"/>
        <v>2.492944114172549E-3</v>
      </c>
      <c r="J106" s="46">
        <f>SUM(I106:$I$125)</f>
        <v>9.4821749256998548E-3</v>
      </c>
      <c r="K106" s="47">
        <f t="shared" si="10"/>
        <v>2.8036050915835125</v>
      </c>
      <c r="L106" s="47">
        <f t="shared" si="8"/>
        <v>3.2619384249168459</v>
      </c>
    </row>
    <row r="107" spans="3:12" x14ac:dyDescent="0.3">
      <c r="C107" s="44">
        <v>101</v>
      </c>
      <c r="D107" s="45">
        <v>0.19817950000000001</v>
      </c>
      <c r="E107" s="46">
        <f t="shared" si="9"/>
        <v>0.11233639455238104</v>
      </c>
      <c r="F107" s="46">
        <f t="shared" si="11"/>
        <v>2.2262770504193598E-2</v>
      </c>
      <c r="G107" s="46">
        <f>0.5+(SUM($E108:E$124)/E107)</f>
        <v>3.3959157795455299</v>
      </c>
      <c r="H107" s="46">
        <f t="shared" si="6"/>
        <v>1.7445769810328526E-2</v>
      </c>
      <c r="I107" s="46">
        <f t="shared" si="7"/>
        <v>1.9597948806830828E-3</v>
      </c>
      <c r="J107" s="46">
        <f>SUM(I107:$I$125)</f>
        <v>6.9892308115273079E-3</v>
      </c>
      <c r="K107" s="47">
        <f t="shared" si="10"/>
        <v>2.5663073112484227</v>
      </c>
      <c r="L107" s="47">
        <f t="shared" si="8"/>
        <v>3.0246406445817562</v>
      </c>
    </row>
    <row r="108" spans="3:12" x14ac:dyDescent="0.3">
      <c r="C108" s="44">
        <v>102</v>
      </c>
      <c r="D108" s="45">
        <v>0.21900839999999999</v>
      </c>
      <c r="E108" s="46">
        <f t="shared" si="9"/>
        <v>9.0073624048187445E-2</v>
      </c>
      <c r="F108" s="46">
        <f t="shared" si="11"/>
        <v>1.9726880284995054E-2</v>
      </c>
      <c r="G108" s="46">
        <f>0.5+(SUM($E109:E$124)/E108)</f>
        <v>3.1116759044518427</v>
      </c>
      <c r="H108" s="46">
        <f t="shared" si="6"/>
        <v>1.6760274580006267E-2</v>
      </c>
      <c r="I108" s="46">
        <f t="shared" si="7"/>
        <v>1.5096586714638772E-3</v>
      </c>
      <c r="J108" s="46">
        <f>SUM(I108:$I$125)</f>
        <v>5.029435930844226E-3</v>
      </c>
      <c r="K108" s="47">
        <f t="shared" si="10"/>
        <v>2.331505343500802</v>
      </c>
      <c r="L108" s="47">
        <f t="shared" si="8"/>
        <v>2.7898386768341354</v>
      </c>
    </row>
    <row r="109" spans="3:12" x14ac:dyDescent="0.3">
      <c r="C109" s="44">
        <v>103</v>
      </c>
      <c r="D109" s="45">
        <v>0.2420264</v>
      </c>
      <c r="E109" s="46">
        <f t="shared" si="9"/>
        <v>7.0346743763192388E-2</v>
      </c>
      <c r="F109" s="46">
        <f t="shared" si="11"/>
        <v>1.7025769144727906E-2</v>
      </c>
      <c r="G109" s="46">
        <f>0.5+(SUM($E110:E$124)/E109)</f>
        <v>2.8440512093239447</v>
      </c>
      <c r="H109" s="46">
        <f t="shared" si="6"/>
        <v>1.6101714458647585E-2</v>
      </c>
      <c r="I109" s="46">
        <f t="shared" si="7"/>
        <v>1.1327031811705717E-3</v>
      </c>
      <c r="J109" s="46">
        <f>SUM(I109:$I$125)</f>
        <v>3.5197772593803514E-3</v>
      </c>
      <c r="K109" s="47">
        <f t="shared" si="10"/>
        <v>2.1074135906839251</v>
      </c>
      <c r="L109" s="47">
        <f t="shared" si="8"/>
        <v>2.5657469240172586</v>
      </c>
    </row>
    <row r="110" spans="3:12" x14ac:dyDescent="0.3">
      <c r="C110" s="44">
        <v>104</v>
      </c>
      <c r="D110" s="45">
        <v>0.26746370000000003</v>
      </c>
      <c r="E110" s="46">
        <f t="shared" si="9"/>
        <v>5.3320974618464481E-2</v>
      </c>
      <c r="F110" s="46">
        <f t="shared" si="11"/>
        <v>1.4261425159060599E-2</v>
      </c>
      <c r="G110" s="46">
        <f>0.5+(SUM($E111:E$124)/E110)</f>
        <v>2.5925235513795544</v>
      </c>
      <c r="H110" s="46">
        <f t="shared" si="6"/>
        <v>1.5469031087181848E-2</v>
      </c>
      <c r="I110" s="46">
        <f t="shared" si="7"/>
        <v>8.2482381397186129E-4</v>
      </c>
      <c r="J110" s="46">
        <f>SUM(I110:$I$125)</f>
        <v>2.3870740782097792E-3</v>
      </c>
      <c r="K110" s="47">
        <f t="shared" si="10"/>
        <v>1.8940411731264755</v>
      </c>
      <c r="L110" s="47">
        <f t="shared" si="8"/>
        <v>2.3523745064598089</v>
      </c>
    </row>
    <row r="111" spans="3:12" x14ac:dyDescent="0.3">
      <c r="C111" s="44">
        <v>105</v>
      </c>
      <c r="D111" s="45">
        <v>0.29557440000000001</v>
      </c>
      <c r="E111" s="46">
        <f t="shared" si="9"/>
        <v>3.9059549459403882E-2</v>
      </c>
      <c r="F111" s="46">
        <f t="shared" si="11"/>
        <v>1.1545002895733627E-2</v>
      </c>
      <c r="G111" s="46">
        <f>0.5+(SUM($E112:E$124)/E111)</f>
        <v>2.3565458822717105</v>
      </c>
      <c r="H111" s="46">
        <f t="shared" si="6"/>
        <v>1.4861207692556295E-2</v>
      </c>
      <c r="I111" s="46">
        <f t="shared" si="7"/>
        <v>5.8047207689387599E-4</v>
      </c>
      <c r="J111" s="46">
        <f>SUM(I111:$I$125)</f>
        <v>1.5622502642379178E-3</v>
      </c>
      <c r="K111" s="47">
        <f t="shared" si="10"/>
        <v>1.6913443840357785</v>
      </c>
      <c r="L111" s="47">
        <f t="shared" si="8"/>
        <v>2.1496777173691117</v>
      </c>
    </row>
    <row r="112" spans="3:12" x14ac:dyDescent="0.3">
      <c r="C112" s="44">
        <v>106</v>
      </c>
      <c r="D112" s="45">
        <v>0.32663959999999997</v>
      </c>
      <c r="E112" s="46">
        <f t="shared" si="9"/>
        <v>2.7514546563670257E-2</v>
      </c>
      <c r="F112" s="46">
        <f t="shared" si="11"/>
        <v>8.9873404837386272E-3</v>
      </c>
      <c r="G112" s="46">
        <f>0.5+(SUM($E113:E$124)/E112)</f>
        <v>2.1355457301263754</v>
      </c>
      <c r="H112" s="46">
        <f t="shared" si="6"/>
        <v>1.4277267453699964E-2</v>
      </c>
      <c r="I112" s="46">
        <f t="shared" si="7"/>
        <v>3.9283254015680158E-4</v>
      </c>
      <c r="J112" s="46">
        <f>SUM(I112:$I$125)</f>
        <v>9.8177818734404175E-4</v>
      </c>
      <c r="K112" s="47">
        <f t="shared" si="10"/>
        <v>1.4992282639115349</v>
      </c>
      <c r="L112" s="47">
        <f t="shared" si="8"/>
        <v>1.9575615972448681</v>
      </c>
    </row>
    <row r="113" spans="3:12" x14ac:dyDescent="0.3">
      <c r="C113" s="44">
        <v>107</v>
      </c>
      <c r="D113" s="45">
        <v>0.36096980000000001</v>
      </c>
      <c r="E113" s="46">
        <f t="shared" si="9"/>
        <v>1.8527206079931628E-2</v>
      </c>
      <c r="F113" s="46">
        <f t="shared" si="11"/>
        <v>6.6877618732317044E-3</v>
      </c>
      <c r="G113" s="46">
        <f>0.5+(SUM($E114:E$124)/E113)</f>
        <v>1.9289306738655492</v>
      </c>
      <c r="H113" s="46">
        <f t="shared" si="6"/>
        <v>1.3716271931693695E-2</v>
      </c>
      <c r="I113" s="46">
        <f t="shared" si="7"/>
        <v>2.5412419672687095E-4</v>
      </c>
      <c r="J113" s="46">
        <f>SUM(I113:$I$125)</f>
        <v>5.889456471872399E-4</v>
      </c>
      <c r="K113" s="47">
        <f t="shared" si="10"/>
        <v>1.3175504527820716</v>
      </c>
      <c r="L113" s="47">
        <f t="shared" si="8"/>
        <v>1.7758837861154049</v>
      </c>
    </row>
    <row r="114" spans="3:12" x14ac:dyDescent="0.3">
      <c r="C114" s="44">
        <v>108</v>
      </c>
      <c r="D114" s="45">
        <v>0.39890819999999999</v>
      </c>
      <c r="E114" s="46">
        <f t="shared" si="9"/>
        <v>1.1839444206699924E-2</v>
      </c>
      <c r="F114" s="46">
        <f t="shared" si="11"/>
        <v>4.7228513774950943E-3</v>
      </c>
      <c r="G114" s="46">
        <f>0.5+(SUM($E115:E$124)/E114)</f>
        <v>1.7360925569175749</v>
      </c>
      <c r="H114" s="46">
        <f t="shared" si="6"/>
        <v>1.31773195616233E-2</v>
      </c>
      <c r="I114" s="46">
        <f t="shared" si="7"/>
        <v>1.5601213974369456E-4</v>
      </c>
      <c r="J114" s="46">
        <f>SUM(I114:$I$125)</f>
        <v>3.3482145046036905E-4</v>
      </c>
      <c r="K114" s="47">
        <f t="shared" si="10"/>
        <v>1.1461243401342507</v>
      </c>
      <c r="L114" s="47">
        <f t="shared" si="8"/>
        <v>1.6044576734675839</v>
      </c>
    </row>
    <row r="115" spans="3:12" x14ac:dyDescent="0.3">
      <c r="C115" s="44">
        <v>109</v>
      </c>
      <c r="D115" s="45">
        <v>0.4408339</v>
      </c>
      <c r="E115" s="46">
        <f t="shared" si="9"/>
        <v>7.1165928292048295E-3</v>
      </c>
      <c r="F115" s="46">
        <f t="shared" si="11"/>
        <v>3.1372353716103991E-3</v>
      </c>
      <c r="G115" s="46">
        <f>0.5+(SUM($E116:E$124)/E115)</f>
        <v>1.5564122766565351</v>
      </c>
      <c r="H115" s="46">
        <f t="shared" si="6"/>
        <v>1.2659544203692289E-2</v>
      </c>
      <c r="I115" s="46">
        <f t="shared" si="7"/>
        <v>9.0092821500998104E-5</v>
      </c>
      <c r="J115" s="46">
        <f>SUM(I115:$I$125)</f>
        <v>1.7880931071667444E-4</v>
      </c>
      <c r="K115" s="47">
        <f t="shared" si="10"/>
        <v>0.98472317480581328</v>
      </c>
      <c r="L115" s="47">
        <f t="shared" si="8"/>
        <v>1.4430565081391467</v>
      </c>
    </row>
    <row r="116" spans="3:12" x14ac:dyDescent="0.3">
      <c r="C116" s="44">
        <v>110</v>
      </c>
      <c r="D116" s="45">
        <v>0.48716609999999999</v>
      </c>
      <c r="E116" s="46">
        <f t="shared" si="9"/>
        <v>3.9793574575944304E-3</v>
      </c>
      <c r="F116" s="46">
        <f t="shared" si="11"/>
        <v>1.938608053122194E-3</v>
      </c>
      <c r="G116" s="46">
        <f>0.5+(SUM($E117:E$124)/E116)</f>
        <v>1.3892638102641328</v>
      </c>
      <c r="H116" s="46">
        <f t="shared" si="6"/>
        <v>1.2162113751265526E-2</v>
      </c>
      <c r="I116" s="46">
        <f t="shared" si="7"/>
        <v>4.8397398056210244E-5</v>
      </c>
      <c r="J116" s="46">
        <f>SUM(I116:$I$125)</f>
        <v>8.8716489215676293E-5</v>
      </c>
      <c r="K116" s="47">
        <f t="shared" si="10"/>
        <v>0.8330838594388531</v>
      </c>
      <c r="L116" s="47">
        <f t="shared" si="8"/>
        <v>1.2914171927721865</v>
      </c>
    </row>
    <row r="117" spans="3:12" x14ac:dyDescent="0.3">
      <c r="C117" s="44">
        <v>111</v>
      </c>
      <c r="D117" s="45">
        <v>0.53836790000000001</v>
      </c>
      <c r="E117" s="46">
        <f t="shared" si="9"/>
        <v>2.0407494044722366E-3</v>
      </c>
      <c r="F117" s="46">
        <f t="shared" si="11"/>
        <v>1.0986739713119687E-3</v>
      </c>
      <c r="G117" s="46">
        <f>0.5+(SUM($E118:E$124)/E117)</f>
        <v>1.2340191634447972</v>
      </c>
      <c r="H117" s="46">
        <f t="shared" si="6"/>
        <v>1.1684228793607003E-2</v>
      </c>
      <c r="I117" s="46">
        <f t="shared" si="7"/>
        <v>2.3844582952270851E-5</v>
      </c>
      <c r="J117" s="46">
        <f>SUM(I117:$I$125)</f>
        <v>4.0319091159466075E-5</v>
      </c>
      <c r="K117" s="47">
        <f t="shared" si="10"/>
        <v>0.69091198785786578</v>
      </c>
      <c r="L117" s="47">
        <f t="shared" si="8"/>
        <v>1.149245321191199</v>
      </c>
    </row>
    <row r="118" spans="3:12" x14ac:dyDescent="0.3">
      <c r="C118" s="44">
        <v>112</v>
      </c>
      <c r="D118" s="45">
        <v>0.59495100000000001</v>
      </c>
      <c r="E118" s="46">
        <f t="shared" si="9"/>
        <v>9.4207543316026797E-4</v>
      </c>
      <c r="F118" s="46">
        <f t="shared" si="11"/>
        <v>5.6048872103413457E-4</v>
      </c>
      <c r="G118" s="46">
        <f>0.5+(SUM($E119:E$124)/E118)</f>
        <v>1.0900522590279083</v>
      </c>
      <c r="H118" s="46">
        <f t="shared" si="6"/>
        <v>1.1225121331162458E-2</v>
      </c>
      <c r="I118" s="46">
        <f t="shared" si="7"/>
        <v>1.0574911040331436E-5</v>
      </c>
      <c r="J118" s="46">
        <f>SUM(I118:$I$125)</f>
        <v>1.6474508207195231E-5</v>
      </c>
      <c r="K118" s="47">
        <f t="shared" si="10"/>
        <v>0.55788622186640047</v>
      </c>
      <c r="L118" s="47">
        <f t="shared" si="8"/>
        <v>1.0162195551997337</v>
      </c>
    </row>
    <row r="119" spans="3:12" x14ac:dyDescent="0.3">
      <c r="C119" s="44">
        <v>113</v>
      </c>
      <c r="D119" s="45">
        <v>0.65748099999999998</v>
      </c>
      <c r="E119" s="46">
        <f t="shared" si="9"/>
        <v>3.815867121261334E-4</v>
      </c>
      <c r="F119" s="46">
        <f t="shared" si="11"/>
        <v>2.5088601307540233E-4</v>
      </c>
      <c r="G119" s="46">
        <f>0.5+(SUM($E120:E$124)/E119)</f>
        <v>0.95674291018594837</v>
      </c>
      <c r="H119" s="46">
        <f t="shared" si="6"/>
        <v>1.0784053541322372E-2</v>
      </c>
      <c r="I119" s="46">
        <f t="shared" si="7"/>
        <v>4.1150515342253899E-6</v>
      </c>
      <c r="J119" s="46">
        <f>SUM(I119:$I$125)</f>
        <v>5.8995971668637918E-6</v>
      </c>
      <c r="K119" s="47">
        <f t="shared" si="10"/>
        <v>0.43366300951424708</v>
      </c>
      <c r="L119" s="47">
        <f t="shared" si="8"/>
        <v>0.89199634284758034</v>
      </c>
    </row>
    <row r="120" spans="3:12" x14ac:dyDescent="0.3">
      <c r="C120" s="44">
        <v>114</v>
      </c>
      <c r="D120" s="45">
        <v>0.72658310000000004</v>
      </c>
      <c r="E120" s="46">
        <f t="shared" si="9"/>
        <v>1.3070069905073107E-4</v>
      </c>
      <c r="F120" s="46">
        <f>E120*D120</f>
        <v>9.4964919088447243E-5</v>
      </c>
      <c r="G120" s="46">
        <f>0.5+(SUM($E121:E$124)/E120)</f>
        <v>0.83348196796659013</v>
      </c>
      <c r="H120" s="46">
        <f t="shared" si="6"/>
        <v>1.036031659268169E-2</v>
      </c>
      <c r="I120" s="46">
        <f t="shared" si="7"/>
        <v>1.354100621050385E-6</v>
      </c>
      <c r="J120" s="46">
        <f>SUM(I120:$I$125)</f>
        <v>1.7845456326384023E-6</v>
      </c>
      <c r="K120" s="47">
        <f t="shared" si="10"/>
        <v>0.31788258929688545</v>
      </c>
      <c r="L120" s="47">
        <f t="shared" si="8"/>
        <v>0.77621592263021877</v>
      </c>
    </row>
    <row r="121" spans="3:12" x14ac:dyDescent="0.3">
      <c r="C121" s="44">
        <v>115</v>
      </c>
      <c r="D121" s="45">
        <v>0.80294779999999999</v>
      </c>
      <c r="E121" s="46">
        <f>E120-F120</f>
        <v>3.5735779962283828E-5</v>
      </c>
      <c r="F121" s="46">
        <f t="shared" si="11"/>
        <v>2.8693965901999881E-5</v>
      </c>
      <c r="G121" s="46">
        <f>0.5+(SUM($E122:E$124)/E121)</f>
        <v>0.71968308457374097</v>
      </c>
      <c r="H121" s="46">
        <f t="shared" si="6"/>
        <v>9.9532295058907608E-3</v>
      </c>
      <c r="I121" s="46">
        <f t="shared" si="7"/>
        <v>3.5568641953662323E-7</v>
      </c>
      <c r="J121" s="46">
        <f>SUM(I121:$I$125)</f>
        <v>4.304450115880171E-7</v>
      </c>
      <c r="K121" s="47">
        <f t="shared" si="10"/>
        <v>0.21018118192082488</v>
      </c>
      <c r="L121" s="47">
        <f t="shared" si="8"/>
        <v>0.66851451525415817</v>
      </c>
    </row>
    <row r="122" spans="3:12" x14ac:dyDescent="0.3">
      <c r="C122" s="44">
        <v>116</v>
      </c>
      <c r="D122" s="45">
        <v>0.88733859999999998</v>
      </c>
      <c r="E122" s="46">
        <f t="shared" si="9"/>
        <v>7.0418140602839473E-6</v>
      </c>
      <c r="F122" s="46">
        <f t="shared" si="11"/>
        <v>6.2484734297126728E-6</v>
      </c>
      <c r="G122" s="46">
        <f>0.5+(SUM($E123:E$124)/E122)</f>
        <v>0.61484715508754006</v>
      </c>
      <c r="H122" s="46">
        <f t="shared" si="6"/>
        <v>9.5621380592667508E-3</v>
      </c>
      <c r="I122" s="46">
        <f t="shared" si="7"/>
        <v>6.7334798232120865E-8</v>
      </c>
      <c r="J122" s="46">
        <f>SUM(I122:$I$125)</f>
        <v>7.4758592051393847E-8</v>
      </c>
      <c r="K122" s="47">
        <f t="shared" si="10"/>
        <v>0.11025196501935298</v>
      </c>
      <c r="L122" s="47">
        <f t="shared" si="8"/>
        <v>0.56858529835268634</v>
      </c>
    </row>
    <row r="123" spans="3:12" x14ac:dyDescent="0.3">
      <c r="C123" s="44">
        <v>117</v>
      </c>
      <c r="D123" s="45">
        <v>0.98059890000000005</v>
      </c>
      <c r="E123" s="46">
        <f t="shared" si="9"/>
        <v>7.9334063057127448E-7</v>
      </c>
      <c r="F123" s="46">
        <f t="shared" si="11"/>
        <v>7.7794894966349817E-7</v>
      </c>
      <c r="G123" s="46">
        <f>0.5+(SUM($E124:E$125)/E123)</f>
        <v>0.51940109999999995</v>
      </c>
      <c r="H123" s="46">
        <f t="shared" si="6"/>
        <v>9.1864137374068119E-3</v>
      </c>
      <c r="I123" s="46">
        <f t="shared" si="7"/>
        <v>7.2879552671229384E-9</v>
      </c>
      <c r="J123" s="46">
        <f>SUM(I123:$I$125)</f>
        <v>7.4237938192729803E-9</v>
      </c>
      <c r="K123" s="47">
        <f t="shared" si="10"/>
        <v>1.8638774137765345E-2</v>
      </c>
      <c r="L123" s="47">
        <f t="shared" si="8"/>
        <v>0.47697210747109864</v>
      </c>
    </row>
    <row r="124" spans="3:12" x14ac:dyDescent="0.3">
      <c r="C124" s="44">
        <v>118</v>
      </c>
      <c r="D124" s="45">
        <v>1</v>
      </c>
      <c r="E124" s="46">
        <f t="shared" si="9"/>
        <v>1.5391680907776314E-8</v>
      </c>
      <c r="F124" s="46">
        <f t="shared" si="11"/>
        <v>1.5391680907776314E-8</v>
      </c>
      <c r="G124" s="46">
        <f>0.5+(SUM($E125:E$125)/E124)</f>
        <v>0.5</v>
      </c>
      <c r="H124" s="46">
        <f t="shared" si="6"/>
        <v>8.8254527211132777E-3</v>
      </c>
      <c r="I124" s="46">
        <f t="shared" si="7"/>
        <v>1.3583855215004176E-10</v>
      </c>
      <c r="J124" s="46">
        <f>SUM(I124:$I$125)</f>
        <v>1.3583855215004176E-10</v>
      </c>
      <c r="K124" s="47">
        <f t="shared" si="10"/>
        <v>0</v>
      </c>
      <c r="L124" s="47">
        <f t="shared" si="8"/>
        <v>0.45833333333333331</v>
      </c>
    </row>
    <row r="125" spans="3:12" x14ac:dyDescent="0.3">
      <c r="C125" s="44">
        <v>119</v>
      </c>
      <c r="D125" s="45">
        <v>1</v>
      </c>
      <c r="E125" s="48"/>
      <c r="F125" s="48"/>
      <c r="G125" s="48"/>
      <c r="H125" s="48"/>
      <c r="I125" s="48"/>
      <c r="J125" s="48"/>
      <c r="K125" s="48"/>
      <c r="L125" s="48"/>
    </row>
  </sheetData>
  <sheetProtection algorithmName="SHA-512" hashValue="66F6yLI9bdcekGfCjeo4iHu9Ubr7AW9PtZRF8DcAIZ7wu1944ZsQA8VsAWqpcD2FQFOKpL6UNm8Nk8nd0/RRdQ==" saltValue="Ljeh6RP7rVSi61dZKZAQXQ==" spinCount="100000" sheet="1" objects="1" scenarios="1"/>
  <mergeCells count="1">
    <mergeCell ref="J2:K2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54F146-BED4-44D7-8015-BA2138905F06}">
  <dimension ref="B2:M186"/>
  <sheetViews>
    <sheetView showGridLines="0" workbookViewId="0"/>
  </sheetViews>
  <sheetFormatPr defaultRowHeight="15" x14ac:dyDescent="0.25"/>
  <cols>
    <col min="1" max="1" width="4.140625" customWidth="1"/>
    <col min="2" max="3" width="10.7109375" customWidth="1"/>
    <col min="5" max="6" width="12" customWidth="1"/>
    <col min="8" max="8" width="25.28515625" bestFit="1" customWidth="1"/>
    <col min="10" max="10" width="15" customWidth="1"/>
    <col min="12" max="13" width="15" customWidth="1"/>
  </cols>
  <sheetData>
    <row r="2" spans="2:13" x14ac:dyDescent="0.25">
      <c r="B2" s="55" t="s">
        <v>16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4" spans="2:13" x14ac:dyDescent="0.25">
      <c r="B4" t="s">
        <v>10</v>
      </c>
    </row>
    <row r="5" spans="2:13" x14ac:dyDescent="0.25">
      <c r="B5" s="2" t="s">
        <v>14</v>
      </c>
      <c r="C5" s="2" t="s">
        <v>9</v>
      </c>
      <c r="E5" s="54" t="s">
        <v>4</v>
      </c>
      <c r="F5" s="54"/>
      <c r="H5" s="8" t="s">
        <v>13</v>
      </c>
      <c r="J5" s="2" t="s">
        <v>15</v>
      </c>
      <c r="L5" s="2" t="s">
        <v>62</v>
      </c>
      <c r="M5" s="2" t="s">
        <v>63</v>
      </c>
    </row>
    <row r="6" spans="2:13" x14ac:dyDescent="0.25">
      <c r="B6" s="3">
        <v>55</v>
      </c>
      <c r="C6" s="5">
        <v>0.8</v>
      </c>
      <c r="E6" s="3" t="s">
        <v>3</v>
      </c>
      <c r="F6" s="3" t="s">
        <v>12</v>
      </c>
      <c r="H6" s="3">
        <v>55</v>
      </c>
      <c r="J6" s="6">
        <v>0</v>
      </c>
      <c r="L6" s="1">
        <v>60</v>
      </c>
      <c r="M6" s="1">
        <v>5</v>
      </c>
    </row>
    <row r="7" spans="2:13" x14ac:dyDescent="0.25">
      <c r="B7" s="3">
        <v>56</v>
      </c>
      <c r="C7" s="4">
        <f>MIN(C6+(0.34%*12),100%)</f>
        <v>0.84079999999999999</v>
      </c>
      <c r="E7" s="3" t="s">
        <v>5</v>
      </c>
      <c r="F7" s="3" t="s">
        <v>11</v>
      </c>
      <c r="H7" s="3">
        <v>56</v>
      </c>
      <c r="J7" s="6">
        <v>0.01</v>
      </c>
      <c r="L7" s="1">
        <v>61</v>
      </c>
      <c r="M7" s="1">
        <v>6</v>
      </c>
    </row>
    <row r="8" spans="2:13" x14ac:dyDescent="0.25">
      <c r="B8" s="3">
        <v>57</v>
      </c>
      <c r="C8" s="4">
        <f t="shared" ref="C8:C21" si="0">MIN(C7+(0.34%*12),100%)</f>
        <v>0.88159999999999994</v>
      </c>
      <c r="H8" s="3">
        <v>57</v>
      </c>
      <c r="J8" s="6">
        <v>0.02</v>
      </c>
      <c r="L8" s="1">
        <v>62</v>
      </c>
      <c r="M8" s="1">
        <v>7</v>
      </c>
    </row>
    <row r="9" spans="2:13" x14ac:dyDescent="0.25">
      <c r="B9" s="3">
        <v>58</v>
      </c>
      <c r="C9" s="4">
        <f t="shared" si="0"/>
        <v>0.92239999999999989</v>
      </c>
      <c r="E9" s="2" t="s">
        <v>65</v>
      </c>
      <c r="F9" s="2" t="s">
        <v>29</v>
      </c>
      <c r="H9" s="3">
        <v>58</v>
      </c>
      <c r="J9" s="6">
        <v>0.03</v>
      </c>
      <c r="L9" s="1">
        <v>63</v>
      </c>
      <c r="M9" s="1">
        <v>8</v>
      </c>
    </row>
    <row r="10" spans="2:13" x14ac:dyDescent="0.25">
      <c r="B10" s="3">
        <v>59</v>
      </c>
      <c r="C10" s="4">
        <f t="shared" si="0"/>
        <v>0.96319999999999983</v>
      </c>
      <c r="E10" s="7">
        <v>1E-3</v>
      </c>
      <c r="F10" s="7">
        <v>4.0000000000000001E-3</v>
      </c>
      <c r="H10" s="3">
        <v>59</v>
      </c>
      <c r="J10" s="6">
        <v>0.04</v>
      </c>
      <c r="L10" s="1">
        <v>64</v>
      </c>
      <c r="M10" s="1">
        <v>9</v>
      </c>
    </row>
    <row r="11" spans="2:13" x14ac:dyDescent="0.25">
      <c r="B11" s="3">
        <v>60</v>
      </c>
      <c r="C11" s="4">
        <f t="shared" si="0"/>
        <v>1</v>
      </c>
      <c r="E11" s="7">
        <v>2E-3</v>
      </c>
      <c r="F11" s="7">
        <v>5.0000000000000001E-3</v>
      </c>
      <c r="H11" s="3">
        <v>60</v>
      </c>
      <c r="J11" s="6">
        <v>0.05</v>
      </c>
      <c r="L11" s="1">
        <v>65</v>
      </c>
      <c r="M11" s="1">
        <v>10</v>
      </c>
    </row>
    <row r="12" spans="2:13" x14ac:dyDescent="0.25">
      <c r="B12" s="3">
        <v>61</v>
      </c>
      <c r="C12" s="4">
        <f t="shared" si="0"/>
        <v>1</v>
      </c>
      <c r="E12" s="7">
        <v>3.0000000000000001E-3</v>
      </c>
      <c r="F12" s="7">
        <v>6.0000000000000001E-3</v>
      </c>
      <c r="H12" s="3">
        <v>61</v>
      </c>
      <c r="J12" s="6">
        <v>0.06</v>
      </c>
      <c r="L12" s="1">
        <v>66</v>
      </c>
      <c r="M12" s="1">
        <v>11</v>
      </c>
    </row>
    <row r="13" spans="2:13" x14ac:dyDescent="0.25">
      <c r="B13" s="3">
        <v>62</v>
      </c>
      <c r="C13" s="4">
        <f t="shared" si="0"/>
        <v>1</v>
      </c>
      <c r="E13" s="7">
        <v>4.0000000000000001E-3</v>
      </c>
      <c r="F13" s="7">
        <v>7.0000000000000001E-3</v>
      </c>
      <c r="H13" s="3">
        <v>62</v>
      </c>
      <c r="J13" s="6">
        <v>7.0000000000000007E-2</v>
      </c>
      <c r="L13" s="1">
        <v>67</v>
      </c>
      <c r="M13" s="1">
        <v>12</v>
      </c>
    </row>
    <row r="14" spans="2:13" x14ac:dyDescent="0.25">
      <c r="B14" s="3">
        <v>63</v>
      </c>
      <c r="C14" s="4">
        <f t="shared" si="0"/>
        <v>1</v>
      </c>
      <c r="E14" s="7">
        <v>5.0000000000000001E-3</v>
      </c>
      <c r="F14" s="7">
        <v>8.0000000000000002E-3</v>
      </c>
      <c r="H14" s="3">
        <v>63</v>
      </c>
      <c r="J14" s="6">
        <v>0.08</v>
      </c>
      <c r="L14" s="1">
        <v>68</v>
      </c>
      <c r="M14" s="1">
        <v>13</v>
      </c>
    </row>
    <row r="15" spans="2:13" x14ac:dyDescent="0.25">
      <c r="B15" s="3">
        <v>64</v>
      </c>
      <c r="C15" s="4">
        <f t="shared" si="0"/>
        <v>1</v>
      </c>
      <c r="E15" s="7">
        <v>6.0000000000000001E-3</v>
      </c>
      <c r="F15" s="7">
        <v>8.9999999999999993E-3</v>
      </c>
      <c r="H15" s="3">
        <v>64</v>
      </c>
      <c r="J15" s="6">
        <v>0.09</v>
      </c>
      <c r="L15" s="1">
        <v>69</v>
      </c>
      <c r="M15" s="1">
        <v>14</v>
      </c>
    </row>
    <row r="16" spans="2:13" x14ac:dyDescent="0.25">
      <c r="B16" s="3">
        <v>65</v>
      </c>
      <c r="C16" s="4">
        <f t="shared" si="0"/>
        <v>1</v>
      </c>
      <c r="E16" s="7">
        <v>7.0000000000000001E-3</v>
      </c>
      <c r="F16" s="7">
        <v>0.01</v>
      </c>
      <c r="H16" s="3">
        <v>65</v>
      </c>
      <c r="J16" s="6">
        <v>0.1</v>
      </c>
      <c r="L16" s="1">
        <v>70</v>
      </c>
      <c r="M16" s="1">
        <v>15</v>
      </c>
    </row>
    <row r="17" spans="2:13" x14ac:dyDescent="0.25">
      <c r="B17" s="3">
        <v>66</v>
      </c>
      <c r="C17" s="4">
        <f t="shared" si="0"/>
        <v>1</v>
      </c>
      <c r="E17" s="7">
        <v>8.0000000000000002E-3</v>
      </c>
      <c r="F17" s="7">
        <v>1.0999999999999999E-2</v>
      </c>
      <c r="H17" s="3">
        <v>66</v>
      </c>
      <c r="J17" s="6">
        <v>0.11</v>
      </c>
      <c r="L17" s="1">
        <v>71</v>
      </c>
      <c r="M17" s="1">
        <v>16</v>
      </c>
    </row>
    <row r="18" spans="2:13" x14ac:dyDescent="0.25">
      <c r="B18" s="3">
        <v>67</v>
      </c>
      <c r="C18" s="4">
        <f t="shared" si="0"/>
        <v>1</v>
      </c>
      <c r="E18" s="7">
        <v>8.9999999999999993E-3</v>
      </c>
      <c r="F18" s="7">
        <v>1.2E-2</v>
      </c>
      <c r="H18" s="3">
        <v>67</v>
      </c>
      <c r="J18" s="6">
        <v>0.12</v>
      </c>
      <c r="L18" s="1">
        <v>72</v>
      </c>
      <c r="M18" s="1">
        <v>17</v>
      </c>
    </row>
    <row r="19" spans="2:13" x14ac:dyDescent="0.25">
      <c r="B19" s="3">
        <v>68</v>
      </c>
      <c r="C19" s="4">
        <f t="shared" si="0"/>
        <v>1</v>
      </c>
      <c r="E19" s="7">
        <v>0.01</v>
      </c>
      <c r="F19" s="7">
        <v>1.2999999999999999E-2</v>
      </c>
      <c r="H19" s="3">
        <v>68</v>
      </c>
      <c r="J19" s="6">
        <v>0.13</v>
      </c>
      <c r="L19" s="1">
        <v>73</v>
      </c>
      <c r="M19" s="1">
        <v>18</v>
      </c>
    </row>
    <row r="20" spans="2:13" x14ac:dyDescent="0.25">
      <c r="B20" s="3">
        <v>69</v>
      </c>
      <c r="C20" s="4">
        <f t="shared" si="0"/>
        <v>1</v>
      </c>
      <c r="E20" s="7">
        <v>1.0999999999999999E-2</v>
      </c>
      <c r="F20" s="7">
        <v>1.4E-2</v>
      </c>
      <c r="H20" s="3">
        <v>69</v>
      </c>
      <c r="J20" s="6">
        <v>0.14000000000000001</v>
      </c>
      <c r="L20" s="1">
        <v>74</v>
      </c>
      <c r="M20" s="1">
        <v>19</v>
      </c>
    </row>
    <row r="21" spans="2:13" x14ac:dyDescent="0.25">
      <c r="B21" s="3">
        <v>70</v>
      </c>
      <c r="C21" s="4">
        <f t="shared" si="0"/>
        <v>1</v>
      </c>
      <c r="E21" s="7">
        <v>1.2E-2</v>
      </c>
      <c r="F21" s="7">
        <v>1.4999999999999999E-2</v>
      </c>
      <c r="H21" s="3">
        <v>70</v>
      </c>
      <c r="J21" s="6">
        <v>0.15</v>
      </c>
      <c r="L21" s="1">
        <v>75</v>
      </c>
      <c r="M21" s="1">
        <v>20</v>
      </c>
    </row>
    <row r="22" spans="2:13" x14ac:dyDescent="0.25">
      <c r="B22" s="3">
        <v>71</v>
      </c>
      <c r="C22" s="4">
        <f t="shared" ref="C22:C35" si="1">MIN(C21+(0.34%*12),100%)</f>
        <v>1</v>
      </c>
      <c r="E22" s="7">
        <v>1.2999999999999999E-2</v>
      </c>
      <c r="F22" s="7">
        <v>1.6E-2</v>
      </c>
      <c r="H22" s="3">
        <v>71</v>
      </c>
      <c r="J22" s="6">
        <v>0.16</v>
      </c>
      <c r="L22" s="1">
        <v>76</v>
      </c>
      <c r="M22" s="1">
        <v>21</v>
      </c>
    </row>
    <row r="23" spans="2:13" x14ac:dyDescent="0.25">
      <c r="B23" s="3">
        <v>72</v>
      </c>
      <c r="C23" s="4">
        <f t="shared" si="1"/>
        <v>1</v>
      </c>
      <c r="E23" s="7">
        <v>1.4E-2</v>
      </c>
      <c r="H23" s="3">
        <v>72</v>
      </c>
      <c r="J23" s="6">
        <v>0.17</v>
      </c>
      <c r="L23" s="1">
        <v>77</v>
      </c>
      <c r="M23" s="1">
        <v>22</v>
      </c>
    </row>
    <row r="24" spans="2:13" x14ac:dyDescent="0.25">
      <c r="B24" s="3">
        <v>73</v>
      </c>
      <c r="C24" s="4">
        <f t="shared" si="1"/>
        <v>1</v>
      </c>
      <c r="E24" s="7">
        <v>1.4999999999999999E-2</v>
      </c>
      <c r="H24" s="3">
        <v>73</v>
      </c>
      <c r="J24" s="6">
        <v>0.18</v>
      </c>
      <c r="L24" s="1">
        <v>78</v>
      </c>
      <c r="M24" s="1">
        <v>23</v>
      </c>
    </row>
    <row r="25" spans="2:13" x14ac:dyDescent="0.25">
      <c r="B25" s="3">
        <v>74</v>
      </c>
      <c r="C25" s="4">
        <f t="shared" si="1"/>
        <v>1</v>
      </c>
      <c r="E25" s="7">
        <v>1.6E-2</v>
      </c>
      <c r="H25" s="3">
        <v>74</v>
      </c>
      <c r="J25" s="6">
        <v>0.19</v>
      </c>
      <c r="L25" s="1">
        <v>79</v>
      </c>
      <c r="M25" s="1">
        <v>24</v>
      </c>
    </row>
    <row r="26" spans="2:13" x14ac:dyDescent="0.25">
      <c r="B26" s="3">
        <v>75</v>
      </c>
      <c r="C26" s="4">
        <f t="shared" si="1"/>
        <v>1</v>
      </c>
      <c r="E26" s="7">
        <v>1.7000000000000001E-2</v>
      </c>
      <c r="H26" s="3">
        <v>75</v>
      </c>
      <c r="J26" s="6">
        <v>0.2</v>
      </c>
      <c r="L26" s="1">
        <v>80</v>
      </c>
      <c r="M26" s="1">
        <v>25</v>
      </c>
    </row>
    <row r="27" spans="2:13" x14ac:dyDescent="0.25">
      <c r="B27" s="3">
        <v>76</v>
      </c>
      <c r="C27" s="4">
        <f t="shared" si="1"/>
        <v>1</v>
      </c>
      <c r="E27" s="7">
        <v>1.7999999999999999E-2</v>
      </c>
      <c r="H27" s="3">
        <v>76</v>
      </c>
      <c r="J27" s="6">
        <v>0.21</v>
      </c>
      <c r="L27" s="1">
        <v>81</v>
      </c>
    </row>
    <row r="28" spans="2:13" x14ac:dyDescent="0.25">
      <c r="B28" s="3">
        <v>77</v>
      </c>
      <c r="C28" s="4">
        <f t="shared" si="1"/>
        <v>1</v>
      </c>
      <c r="E28" s="7">
        <v>1.9E-2</v>
      </c>
      <c r="H28" s="3">
        <v>77</v>
      </c>
      <c r="J28" s="6">
        <v>0.22</v>
      </c>
      <c r="L28" s="1">
        <v>82</v>
      </c>
    </row>
    <row r="29" spans="2:13" x14ac:dyDescent="0.25">
      <c r="B29" s="3">
        <v>78</v>
      </c>
      <c r="C29" s="4">
        <f t="shared" si="1"/>
        <v>1</v>
      </c>
      <c r="E29" s="7">
        <v>0.02</v>
      </c>
      <c r="H29" s="3">
        <v>78</v>
      </c>
      <c r="J29" s="6">
        <v>0.23</v>
      </c>
      <c r="L29" s="1">
        <v>83</v>
      </c>
    </row>
    <row r="30" spans="2:13" x14ac:dyDescent="0.25">
      <c r="B30" s="3">
        <v>79</v>
      </c>
      <c r="C30" s="4">
        <f t="shared" si="1"/>
        <v>1</v>
      </c>
      <c r="E30" s="7">
        <v>2.1000000000000001E-2</v>
      </c>
      <c r="H30" s="3">
        <v>79</v>
      </c>
      <c r="J30" s="6">
        <v>0.24</v>
      </c>
      <c r="L30" s="1">
        <v>84</v>
      </c>
    </row>
    <row r="31" spans="2:13" x14ac:dyDescent="0.25">
      <c r="B31" s="3">
        <v>80</v>
      </c>
      <c r="C31" s="4">
        <f t="shared" si="1"/>
        <v>1</v>
      </c>
      <c r="E31" s="7">
        <v>2.1999999999999999E-2</v>
      </c>
      <c r="H31" s="3">
        <v>80</v>
      </c>
      <c r="J31" s="6">
        <v>0.25</v>
      </c>
      <c r="L31" s="1">
        <v>85</v>
      </c>
    </row>
    <row r="32" spans="2:13" x14ac:dyDescent="0.25">
      <c r="B32" s="3">
        <v>81</v>
      </c>
      <c r="C32" s="4">
        <f t="shared" si="1"/>
        <v>1</v>
      </c>
      <c r="E32" s="7">
        <v>2.3E-2</v>
      </c>
      <c r="H32" s="3">
        <v>81</v>
      </c>
      <c r="L32" s="1">
        <v>86</v>
      </c>
    </row>
    <row r="33" spans="2:12" x14ac:dyDescent="0.25">
      <c r="B33" s="3">
        <v>82</v>
      </c>
      <c r="C33" s="4">
        <f t="shared" si="1"/>
        <v>1</v>
      </c>
      <c r="E33" s="7">
        <v>2.4E-2</v>
      </c>
      <c r="H33" s="3">
        <v>82</v>
      </c>
      <c r="L33" s="1">
        <v>87</v>
      </c>
    </row>
    <row r="34" spans="2:12" x14ac:dyDescent="0.25">
      <c r="B34" s="3">
        <v>83</v>
      </c>
      <c r="C34" s="4">
        <f t="shared" si="1"/>
        <v>1</v>
      </c>
      <c r="E34" s="7">
        <v>2.5000000000000001E-2</v>
      </c>
      <c r="H34" s="3">
        <v>83</v>
      </c>
      <c r="L34" s="1">
        <v>88</v>
      </c>
    </row>
    <row r="35" spans="2:12" x14ac:dyDescent="0.25">
      <c r="B35" s="3">
        <v>84</v>
      </c>
      <c r="C35" s="4">
        <f t="shared" si="1"/>
        <v>1</v>
      </c>
      <c r="H35" s="3">
        <v>84</v>
      </c>
      <c r="L35" s="1">
        <v>89</v>
      </c>
    </row>
    <row r="36" spans="2:12" x14ac:dyDescent="0.25">
      <c r="B36" s="3">
        <v>85</v>
      </c>
      <c r="C36" s="4">
        <f t="shared" ref="C36:C46" si="2">MIN(C35+(0.34%*12),100%)</f>
        <v>1</v>
      </c>
      <c r="H36" s="3">
        <v>85</v>
      </c>
      <c r="L36" s="1">
        <v>90</v>
      </c>
    </row>
    <row r="37" spans="2:12" x14ac:dyDescent="0.25">
      <c r="B37" s="3">
        <v>86</v>
      </c>
      <c r="C37" s="4">
        <f t="shared" si="2"/>
        <v>1</v>
      </c>
      <c r="H37" s="3">
        <v>86</v>
      </c>
      <c r="L37" s="1">
        <v>91</v>
      </c>
    </row>
    <row r="38" spans="2:12" x14ac:dyDescent="0.25">
      <c r="B38" s="3">
        <v>87</v>
      </c>
      <c r="C38" s="4">
        <f t="shared" si="2"/>
        <v>1</v>
      </c>
      <c r="H38" s="3">
        <v>87</v>
      </c>
      <c r="L38" s="1">
        <v>92</v>
      </c>
    </row>
    <row r="39" spans="2:12" x14ac:dyDescent="0.25">
      <c r="B39" s="3">
        <v>88</v>
      </c>
      <c r="C39" s="4">
        <f t="shared" si="2"/>
        <v>1</v>
      </c>
      <c r="E39" s="10" t="s">
        <v>67</v>
      </c>
      <c r="H39" s="3">
        <v>88</v>
      </c>
      <c r="L39" s="1">
        <v>93</v>
      </c>
    </row>
    <row r="40" spans="2:12" x14ac:dyDescent="0.25">
      <c r="B40" s="3">
        <v>89</v>
      </c>
      <c r="C40" s="4">
        <f t="shared" si="2"/>
        <v>1</v>
      </c>
      <c r="E40" s="3" t="s">
        <v>8</v>
      </c>
      <c r="H40" s="3">
        <v>89</v>
      </c>
      <c r="L40" s="1">
        <v>94</v>
      </c>
    </row>
    <row r="41" spans="2:12" x14ac:dyDescent="0.25">
      <c r="B41" s="3">
        <v>90</v>
      </c>
      <c r="C41" s="4">
        <f t="shared" si="2"/>
        <v>1</v>
      </c>
      <c r="E41" s="3" t="s">
        <v>7</v>
      </c>
      <c r="H41" s="3">
        <v>90</v>
      </c>
      <c r="L41" s="1">
        <v>95</v>
      </c>
    </row>
    <row r="42" spans="2:12" x14ac:dyDescent="0.25">
      <c r="B42" s="3">
        <v>91</v>
      </c>
      <c r="C42" s="4">
        <f t="shared" si="2"/>
        <v>1</v>
      </c>
      <c r="H42" s="3">
        <v>91</v>
      </c>
      <c r="L42" s="1">
        <v>96</v>
      </c>
    </row>
    <row r="43" spans="2:12" x14ac:dyDescent="0.25">
      <c r="B43" s="3">
        <v>92</v>
      </c>
      <c r="C43" s="4">
        <f t="shared" si="2"/>
        <v>1</v>
      </c>
      <c r="H43" s="3">
        <v>92</v>
      </c>
      <c r="L43" s="1">
        <v>97</v>
      </c>
    </row>
    <row r="44" spans="2:12" x14ac:dyDescent="0.25">
      <c r="B44" s="3">
        <v>93</v>
      </c>
      <c r="C44" s="4">
        <f t="shared" si="2"/>
        <v>1</v>
      </c>
      <c r="E44" s="10" t="s">
        <v>64</v>
      </c>
      <c r="H44" s="3">
        <v>93</v>
      </c>
      <c r="L44" s="1">
        <v>98</v>
      </c>
    </row>
    <row r="45" spans="2:12" x14ac:dyDescent="0.25">
      <c r="B45" s="3">
        <v>94</v>
      </c>
      <c r="C45" s="4">
        <f t="shared" si="2"/>
        <v>1</v>
      </c>
      <c r="E45" s="9">
        <v>12</v>
      </c>
      <c r="H45" s="3">
        <v>94</v>
      </c>
      <c r="L45" s="1">
        <v>99</v>
      </c>
    </row>
    <row r="46" spans="2:12" x14ac:dyDescent="0.25">
      <c r="B46" s="3">
        <v>95</v>
      </c>
      <c r="C46" s="4">
        <f t="shared" si="2"/>
        <v>1</v>
      </c>
      <c r="E46" s="9">
        <v>13</v>
      </c>
      <c r="H46" s="3">
        <v>95</v>
      </c>
      <c r="L46" s="1">
        <v>100</v>
      </c>
    </row>
    <row r="47" spans="2:12" x14ac:dyDescent="0.25">
      <c r="L47" s="1">
        <v>101</v>
      </c>
    </row>
    <row r="48" spans="2:12" x14ac:dyDescent="0.25">
      <c r="L48" s="1">
        <v>102</v>
      </c>
    </row>
    <row r="49" spans="12:12" x14ac:dyDescent="0.25">
      <c r="L49" s="1">
        <v>103</v>
      </c>
    </row>
    <row r="50" spans="12:12" x14ac:dyDescent="0.25">
      <c r="L50" s="1">
        <v>104</v>
      </c>
    </row>
    <row r="51" spans="12:12" x14ac:dyDescent="0.25">
      <c r="L51" s="1">
        <v>105</v>
      </c>
    </row>
    <row r="52" spans="12:12" x14ac:dyDescent="0.25">
      <c r="L52" s="1">
        <v>106</v>
      </c>
    </row>
    <row r="53" spans="12:12" x14ac:dyDescent="0.25">
      <c r="L53" s="1">
        <v>107</v>
      </c>
    </row>
    <row r="54" spans="12:12" x14ac:dyDescent="0.25">
      <c r="L54" s="1">
        <v>108</v>
      </c>
    </row>
    <row r="55" spans="12:12" x14ac:dyDescent="0.25">
      <c r="L55" s="1">
        <v>109</v>
      </c>
    </row>
    <row r="56" spans="12:12" x14ac:dyDescent="0.25">
      <c r="L56" s="1">
        <v>110</v>
      </c>
    </row>
    <row r="57" spans="12:12" x14ac:dyDescent="0.25">
      <c r="L57" s="1">
        <v>111</v>
      </c>
    </row>
    <row r="58" spans="12:12" x14ac:dyDescent="0.25">
      <c r="L58" s="1">
        <v>112</v>
      </c>
    </row>
    <row r="59" spans="12:12" x14ac:dyDescent="0.25">
      <c r="L59" s="1">
        <v>113</v>
      </c>
    </row>
    <row r="60" spans="12:12" x14ac:dyDescent="0.25">
      <c r="L60" s="1">
        <v>114</v>
      </c>
    </row>
    <row r="61" spans="12:12" x14ac:dyDescent="0.25">
      <c r="L61" s="1">
        <v>115</v>
      </c>
    </row>
    <row r="62" spans="12:12" x14ac:dyDescent="0.25">
      <c r="L62" s="1">
        <v>116</v>
      </c>
    </row>
    <row r="63" spans="12:12" x14ac:dyDescent="0.25">
      <c r="L63" s="1">
        <v>117</v>
      </c>
    </row>
    <row r="64" spans="12:12" x14ac:dyDescent="0.25">
      <c r="L64" s="1">
        <v>118</v>
      </c>
    </row>
    <row r="65" spans="12:12" x14ac:dyDescent="0.25">
      <c r="L65" s="1">
        <v>119</v>
      </c>
    </row>
    <row r="66" spans="12:12" x14ac:dyDescent="0.25">
      <c r="L66" s="1">
        <v>120</v>
      </c>
    </row>
    <row r="67" spans="12:12" x14ac:dyDescent="0.25">
      <c r="L67" s="1">
        <v>121</v>
      </c>
    </row>
    <row r="68" spans="12:12" x14ac:dyDescent="0.25">
      <c r="L68" s="1">
        <v>122</v>
      </c>
    </row>
    <row r="69" spans="12:12" x14ac:dyDescent="0.25">
      <c r="L69" s="1">
        <v>123</v>
      </c>
    </row>
    <row r="70" spans="12:12" x14ac:dyDescent="0.25">
      <c r="L70" s="1">
        <v>124</v>
      </c>
    </row>
    <row r="71" spans="12:12" x14ac:dyDescent="0.25">
      <c r="L71" s="1">
        <v>125</v>
      </c>
    </row>
    <row r="72" spans="12:12" x14ac:dyDescent="0.25">
      <c r="L72" s="1">
        <v>126</v>
      </c>
    </row>
    <row r="73" spans="12:12" x14ac:dyDescent="0.25">
      <c r="L73" s="1">
        <v>127</v>
      </c>
    </row>
    <row r="74" spans="12:12" x14ac:dyDescent="0.25">
      <c r="L74" s="1">
        <v>128</v>
      </c>
    </row>
    <row r="75" spans="12:12" x14ac:dyDescent="0.25">
      <c r="L75" s="1">
        <v>129</v>
      </c>
    </row>
    <row r="76" spans="12:12" x14ac:dyDescent="0.25">
      <c r="L76" s="1">
        <v>130</v>
      </c>
    </row>
    <row r="77" spans="12:12" x14ac:dyDescent="0.25">
      <c r="L77" s="1">
        <v>131</v>
      </c>
    </row>
    <row r="78" spans="12:12" x14ac:dyDescent="0.25">
      <c r="L78" s="1">
        <v>132</v>
      </c>
    </row>
    <row r="79" spans="12:12" x14ac:dyDescent="0.25">
      <c r="L79" s="1">
        <v>133</v>
      </c>
    </row>
    <row r="80" spans="12:12" x14ac:dyDescent="0.25">
      <c r="L80" s="1">
        <v>134</v>
      </c>
    </row>
    <row r="81" spans="12:12" x14ac:dyDescent="0.25">
      <c r="L81" s="1">
        <v>135</v>
      </c>
    </row>
    <row r="82" spans="12:12" x14ac:dyDescent="0.25">
      <c r="L82" s="1">
        <v>136</v>
      </c>
    </row>
    <row r="83" spans="12:12" x14ac:dyDescent="0.25">
      <c r="L83" s="1">
        <v>137</v>
      </c>
    </row>
    <row r="84" spans="12:12" x14ac:dyDescent="0.25">
      <c r="L84" s="1">
        <v>138</v>
      </c>
    </row>
    <row r="85" spans="12:12" x14ac:dyDescent="0.25">
      <c r="L85" s="1">
        <v>139</v>
      </c>
    </row>
    <row r="86" spans="12:12" x14ac:dyDescent="0.25">
      <c r="L86" s="1">
        <v>140</v>
      </c>
    </row>
    <row r="87" spans="12:12" x14ac:dyDescent="0.25">
      <c r="L87" s="1">
        <v>141</v>
      </c>
    </row>
    <row r="88" spans="12:12" x14ac:dyDescent="0.25">
      <c r="L88" s="1">
        <v>142</v>
      </c>
    </row>
    <row r="89" spans="12:12" x14ac:dyDescent="0.25">
      <c r="L89" s="1">
        <v>143</v>
      </c>
    </row>
    <row r="90" spans="12:12" x14ac:dyDescent="0.25">
      <c r="L90" s="1">
        <v>144</v>
      </c>
    </row>
    <row r="91" spans="12:12" x14ac:dyDescent="0.25">
      <c r="L91" s="1">
        <v>145</v>
      </c>
    </row>
    <row r="92" spans="12:12" x14ac:dyDescent="0.25">
      <c r="L92" s="1">
        <v>146</v>
      </c>
    </row>
    <row r="93" spans="12:12" x14ac:dyDescent="0.25">
      <c r="L93" s="1">
        <v>147</v>
      </c>
    </row>
    <row r="94" spans="12:12" x14ac:dyDescent="0.25">
      <c r="L94" s="1">
        <v>148</v>
      </c>
    </row>
    <row r="95" spans="12:12" x14ac:dyDescent="0.25">
      <c r="L95" s="1">
        <v>149</v>
      </c>
    </row>
    <row r="96" spans="12:12" x14ac:dyDescent="0.25">
      <c r="L96" s="1">
        <v>150</v>
      </c>
    </row>
    <row r="97" spans="12:12" x14ac:dyDescent="0.25">
      <c r="L97" s="1">
        <v>151</v>
      </c>
    </row>
    <row r="98" spans="12:12" x14ac:dyDescent="0.25">
      <c r="L98" s="1">
        <v>152</v>
      </c>
    </row>
    <row r="99" spans="12:12" x14ac:dyDescent="0.25">
      <c r="L99" s="1">
        <v>153</v>
      </c>
    </row>
    <row r="100" spans="12:12" x14ac:dyDescent="0.25">
      <c r="L100" s="1">
        <v>154</v>
      </c>
    </row>
    <row r="101" spans="12:12" x14ac:dyDescent="0.25">
      <c r="L101" s="1">
        <v>155</v>
      </c>
    </row>
    <row r="102" spans="12:12" x14ac:dyDescent="0.25">
      <c r="L102" s="1">
        <v>156</v>
      </c>
    </row>
    <row r="103" spans="12:12" x14ac:dyDescent="0.25">
      <c r="L103" s="1">
        <v>157</v>
      </c>
    </row>
    <row r="104" spans="12:12" x14ac:dyDescent="0.25">
      <c r="L104" s="1">
        <v>158</v>
      </c>
    </row>
    <row r="105" spans="12:12" x14ac:dyDescent="0.25">
      <c r="L105" s="1">
        <v>159</v>
      </c>
    </row>
    <row r="106" spans="12:12" x14ac:dyDescent="0.25">
      <c r="L106" s="1">
        <v>160</v>
      </c>
    </row>
    <row r="107" spans="12:12" x14ac:dyDescent="0.25">
      <c r="L107" s="1">
        <v>161</v>
      </c>
    </row>
    <row r="108" spans="12:12" x14ac:dyDescent="0.25">
      <c r="L108" s="1">
        <v>162</v>
      </c>
    </row>
    <row r="109" spans="12:12" x14ac:dyDescent="0.25">
      <c r="L109" s="1">
        <v>163</v>
      </c>
    </row>
    <row r="110" spans="12:12" x14ac:dyDescent="0.25">
      <c r="L110" s="1">
        <v>164</v>
      </c>
    </row>
    <row r="111" spans="12:12" x14ac:dyDescent="0.25">
      <c r="L111" s="1">
        <v>165</v>
      </c>
    </row>
    <row r="112" spans="12:12" x14ac:dyDescent="0.25">
      <c r="L112" s="1">
        <v>166</v>
      </c>
    </row>
    <row r="113" spans="12:12" x14ac:dyDescent="0.25">
      <c r="L113" s="1">
        <v>167</v>
      </c>
    </row>
    <row r="114" spans="12:12" x14ac:dyDescent="0.25">
      <c r="L114" s="1">
        <v>168</v>
      </c>
    </row>
    <row r="115" spans="12:12" x14ac:dyDescent="0.25">
      <c r="L115" s="1">
        <v>169</v>
      </c>
    </row>
    <row r="116" spans="12:12" x14ac:dyDescent="0.25">
      <c r="L116" s="1">
        <v>170</v>
      </c>
    </row>
    <row r="117" spans="12:12" x14ac:dyDescent="0.25">
      <c r="L117" s="1">
        <v>171</v>
      </c>
    </row>
    <row r="118" spans="12:12" x14ac:dyDescent="0.25">
      <c r="L118" s="1">
        <v>172</v>
      </c>
    </row>
    <row r="119" spans="12:12" x14ac:dyDescent="0.25">
      <c r="L119" s="1">
        <v>173</v>
      </c>
    </row>
    <row r="120" spans="12:12" x14ac:dyDescent="0.25">
      <c r="L120" s="1">
        <v>174</v>
      </c>
    </row>
    <row r="121" spans="12:12" x14ac:dyDescent="0.25">
      <c r="L121" s="1">
        <v>175</v>
      </c>
    </row>
    <row r="122" spans="12:12" x14ac:dyDescent="0.25">
      <c r="L122" s="1">
        <v>176</v>
      </c>
    </row>
    <row r="123" spans="12:12" x14ac:dyDescent="0.25">
      <c r="L123" s="1">
        <v>177</v>
      </c>
    </row>
    <row r="124" spans="12:12" x14ac:dyDescent="0.25">
      <c r="L124" s="1">
        <v>178</v>
      </c>
    </row>
    <row r="125" spans="12:12" x14ac:dyDescent="0.25">
      <c r="L125" s="1">
        <v>179</v>
      </c>
    </row>
    <row r="126" spans="12:12" x14ac:dyDescent="0.25">
      <c r="L126" s="1">
        <v>180</v>
      </c>
    </row>
    <row r="127" spans="12:12" x14ac:dyDescent="0.25">
      <c r="L127" s="1">
        <v>181</v>
      </c>
    </row>
    <row r="128" spans="12:12" x14ac:dyDescent="0.25">
      <c r="L128" s="1">
        <v>182</v>
      </c>
    </row>
    <row r="129" spans="12:12" x14ac:dyDescent="0.25">
      <c r="L129" s="1">
        <v>183</v>
      </c>
    </row>
    <row r="130" spans="12:12" x14ac:dyDescent="0.25">
      <c r="L130" s="1">
        <v>184</v>
      </c>
    </row>
    <row r="131" spans="12:12" x14ac:dyDescent="0.25">
      <c r="L131" s="1">
        <v>185</v>
      </c>
    </row>
    <row r="132" spans="12:12" x14ac:dyDescent="0.25">
      <c r="L132" s="1">
        <v>186</v>
      </c>
    </row>
    <row r="133" spans="12:12" x14ac:dyDescent="0.25">
      <c r="L133" s="1">
        <v>187</v>
      </c>
    </row>
    <row r="134" spans="12:12" x14ac:dyDescent="0.25">
      <c r="L134" s="1">
        <v>188</v>
      </c>
    </row>
    <row r="135" spans="12:12" x14ac:dyDescent="0.25">
      <c r="L135" s="1">
        <v>189</v>
      </c>
    </row>
    <row r="136" spans="12:12" x14ac:dyDescent="0.25">
      <c r="L136" s="1">
        <v>190</v>
      </c>
    </row>
    <row r="137" spans="12:12" x14ac:dyDescent="0.25">
      <c r="L137" s="1">
        <v>191</v>
      </c>
    </row>
    <row r="138" spans="12:12" x14ac:dyDescent="0.25">
      <c r="L138" s="1">
        <v>192</v>
      </c>
    </row>
    <row r="139" spans="12:12" x14ac:dyDescent="0.25">
      <c r="L139" s="1">
        <v>193</v>
      </c>
    </row>
    <row r="140" spans="12:12" x14ac:dyDescent="0.25">
      <c r="L140" s="1">
        <v>194</v>
      </c>
    </row>
    <row r="141" spans="12:12" x14ac:dyDescent="0.25">
      <c r="L141" s="1">
        <v>195</v>
      </c>
    </row>
    <row r="142" spans="12:12" x14ac:dyDescent="0.25">
      <c r="L142" s="1">
        <v>196</v>
      </c>
    </row>
    <row r="143" spans="12:12" x14ac:dyDescent="0.25">
      <c r="L143" s="1">
        <v>197</v>
      </c>
    </row>
    <row r="144" spans="12:12" x14ac:dyDescent="0.25">
      <c r="L144" s="1">
        <v>198</v>
      </c>
    </row>
    <row r="145" spans="12:12" x14ac:dyDescent="0.25">
      <c r="L145" s="1">
        <v>199</v>
      </c>
    </row>
    <row r="146" spans="12:12" x14ac:dyDescent="0.25">
      <c r="L146" s="1">
        <v>200</v>
      </c>
    </row>
    <row r="147" spans="12:12" x14ac:dyDescent="0.25">
      <c r="L147" s="1">
        <v>201</v>
      </c>
    </row>
    <row r="148" spans="12:12" x14ac:dyDescent="0.25">
      <c r="L148" s="1">
        <v>202</v>
      </c>
    </row>
    <row r="149" spans="12:12" x14ac:dyDescent="0.25">
      <c r="L149" s="1">
        <v>203</v>
      </c>
    </row>
    <row r="150" spans="12:12" x14ac:dyDescent="0.25">
      <c r="L150" s="1">
        <v>204</v>
      </c>
    </row>
    <row r="151" spans="12:12" x14ac:dyDescent="0.25">
      <c r="L151" s="1">
        <v>205</v>
      </c>
    </row>
    <row r="152" spans="12:12" x14ac:dyDescent="0.25">
      <c r="L152" s="1">
        <v>206</v>
      </c>
    </row>
    <row r="153" spans="12:12" x14ac:dyDescent="0.25">
      <c r="L153" s="1">
        <v>207</v>
      </c>
    </row>
    <row r="154" spans="12:12" x14ac:dyDescent="0.25">
      <c r="L154" s="1">
        <v>208</v>
      </c>
    </row>
    <row r="155" spans="12:12" x14ac:dyDescent="0.25">
      <c r="L155" s="1">
        <v>209</v>
      </c>
    </row>
    <row r="156" spans="12:12" x14ac:dyDescent="0.25">
      <c r="L156" s="1">
        <v>210</v>
      </c>
    </row>
    <row r="157" spans="12:12" x14ac:dyDescent="0.25">
      <c r="L157" s="1">
        <v>211</v>
      </c>
    </row>
    <row r="158" spans="12:12" x14ac:dyDescent="0.25">
      <c r="L158" s="1">
        <v>212</v>
      </c>
    </row>
    <row r="159" spans="12:12" x14ac:dyDescent="0.25">
      <c r="L159" s="1">
        <v>213</v>
      </c>
    </row>
    <row r="160" spans="12:12" x14ac:dyDescent="0.25">
      <c r="L160" s="1">
        <v>214</v>
      </c>
    </row>
    <row r="161" spans="12:12" x14ac:dyDescent="0.25">
      <c r="L161" s="1">
        <v>215</v>
      </c>
    </row>
    <row r="162" spans="12:12" x14ac:dyDescent="0.25">
      <c r="L162" s="1">
        <v>216</v>
      </c>
    </row>
    <row r="163" spans="12:12" x14ac:dyDescent="0.25">
      <c r="L163" s="1">
        <v>217</v>
      </c>
    </row>
    <row r="164" spans="12:12" x14ac:dyDescent="0.25">
      <c r="L164" s="1">
        <v>218</v>
      </c>
    </row>
    <row r="165" spans="12:12" x14ac:dyDescent="0.25">
      <c r="L165" s="1">
        <v>219</v>
      </c>
    </row>
    <row r="166" spans="12:12" x14ac:dyDescent="0.25">
      <c r="L166" s="1">
        <v>220</v>
      </c>
    </row>
    <row r="167" spans="12:12" x14ac:dyDescent="0.25">
      <c r="L167" s="1">
        <v>221</v>
      </c>
    </row>
    <row r="168" spans="12:12" x14ac:dyDescent="0.25">
      <c r="L168" s="1">
        <v>222</v>
      </c>
    </row>
    <row r="169" spans="12:12" x14ac:dyDescent="0.25">
      <c r="L169" s="1">
        <v>223</v>
      </c>
    </row>
    <row r="170" spans="12:12" x14ac:dyDescent="0.25">
      <c r="L170" s="1">
        <v>224</v>
      </c>
    </row>
    <row r="171" spans="12:12" x14ac:dyDescent="0.25">
      <c r="L171" s="1">
        <v>225</v>
      </c>
    </row>
    <row r="172" spans="12:12" x14ac:dyDescent="0.25">
      <c r="L172" s="1">
        <v>226</v>
      </c>
    </row>
    <row r="173" spans="12:12" x14ac:dyDescent="0.25">
      <c r="L173" s="1">
        <v>227</v>
      </c>
    </row>
    <row r="174" spans="12:12" x14ac:dyDescent="0.25">
      <c r="L174" s="1">
        <v>228</v>
      </c>
    </row>
    <row r="175" spans="12:12" x14ac:dyDescent="0.25">
      <c r="L175" s="1">
        <v>229</v>
      </c>
    </row>
    <row r="176" spans="12:12" x14ac:dyDescent="0.25">
      <c r="L176" s="1">
        <v>230</v>
      </c>
    </row>
    <row r="177" spans="12:12" x14ac:dyDescent="0.25">
      <c r="L177" s="1">
        <v>231</v>
      </c>
    </row>
    <row r="178" spans="12:12" x14ac:dyDescent="0.25">
      <c r="L178" s="1">
        <v>232</v>
      </c>
    </row>
    <row r="179" spans="12:12" x14ac:dyDescent="0.25">
      <c r="L179" s="1">
        <v>233</v>
      </c>
    </row>
    <row r="180" spans="12:12" x14ac:dyDescent="0.25">
      <c r="L180" s="1">
        <v>234</v>
      </c>
    </row>
    <row r="181" spans="12:12" x14ac:dyDescent="0.25">
      <c r="L181" s="1">
        <v>235</v>
      </c>
    </row>
    <row r="182" spans="12:12" x14ac:dyDescent="0.25">
      <c r="L182" s="1">
        <v>236</v>
      </c>
    </row>
    <row r="183" spans="12:12" x14ac:dyDescent="0.25">
      <c r="L183" s="1">
        <v>237</v>
      </c>
    </row>
    <row r="184" spans="12:12" x14ac:dyDescent="0.25">
      <c r="L184" s="1">
        <v>238</v>
      </c>
    </row>
    <row r="185" spans="12:12" x14ac:dyDescent="0.25">
      <c r="L185" s="1">
        <v>239</v>
      </c>
    </row>
    <row r="186" spans="12:12" x14ac:dyDescent="0.25">
      <c r="L186" s="1">
        <v>240</v>
      </c>
    </row>
  </sheetData>
  <sheetProtection algorithmName="SHA-512" hashValue="OJ6VMxhsmjKTwJTw8jUClyrE0rcyY2KWWWXTgVO3KTcsrzq2Vyw/b+NEEvHb9IpsRUXSHieReFRbbBXmAtUkxw==" saltValue="igHZgRpaZFXAl+2h9UpNuw==" spinCount="100000" sheet="1" objects="1" scenarios="1"/>
  <mergeCells count="2">
    <mergeCell ref="E5:F5"/>
    <mergeCell ref="B2:M2"/>
  </mergeCells>
  <phoneticPr fontId="15" type="noConversion"/>
  <pageMargins left="0.511811024" right="0.511811024" top="0.78740157499999996" bottom="0.78740157499999996" header="0.31496062000000002" footer="0.3149606200000000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BC8E59-FFF7-4A62-9343-7F1E6BAD8ACA}">
  <dimension ref="A1"/>
  <sheetViews>
    <sheetView showGridLines="0"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3709B0-6EF2-4976-9696-AC6055EAB167}">
  <sheetPr>
    <tabColor theme="3" tint="0.59999389629810485"/>
  </sheetPr>
  <dimension ref="B2:P29"/>
  <sheetViews>
    <sheetView showGridLines="0" tabSelected="1" workbookViewId="0"/>
  </sheetViews>
  <sheetFormatPr defaultRowHeight="15" x14ac:dyDescent="0.25"/>
  <cols>
    <col min="1" max="1" width="2.85546875" customWidth="1"/>
    <col min="2" max="2" width="52.140625" customWidth="1"/>
    <col min="3" max="6" width="36" customWidth="1"/>
    <col min="7" max="7" width="5.85546875" customWidth="1"/>
    <col min="8" max="8" width="40.5703125" customWidth="1"/>
    <col min="9" max="9" width="65.85546875" customWidth="1"/>
    <col min="10" max="11" width="40.5703125" customWidth="1"/>
  </cols>
  <sheetData>
    <row r="2" spans="2:16" s="11" customFormat="1" ht="19.5" x14ac:dyDescent="0.25">
      <c r="B2" s="56" t="s">
        <v>35</v>
      </c>
      <c r="C2" s="56"/>
      <c r="D2" s="56"/>
      <c r="E2" s="56"/>
      <c r="F2" s="56"/>
      <c r="G2"/>
      <c r="H2" s="55" t="s">
        <v>49</v>
      </c>
      <c r="I2" s="55"/>
      <c r="J2" s="55"/>
      <c r="K2"/>
      <c r="L2"/>
      <c r="M2"/>
      <c r="N2"/>
      <c r="O2"/>
      <c r="P2"/>
    </row>
    <row r="3" spans="2:16" s="11" customFormat="1" ht="3.75" customHeight="1" x14ac:dyDescent="0.25">
      <c r="G3"/>
      <c r="K3"/>
      <c r="L3"/>
      <c r="M3"/>
      <c r="N3"/>
      <c r="O3"/>
      <c r="P3"/>
    </row>
    <row r="4" spans="2:16" s="11" customFormat="1" x14ac:dyDescent="0.25">
      <c r="B4" s="12"/>
      <c r="C4" s="11" t="s">
        <v>0</v>
      </c>
      <c r="E4" s="13" t="s">
        <v>30</v>
      </c>
      <c r="F4" s="14" t="e">
        <f>#REF!</f>
        <v>#REF!</v>
      </c>
      <c r="G4"/>
      <c r="K4"/>
      <c r="L4"/>
      <c r="M4"/>
      <c r="N4"/>
      <c r="O4"/>
      <c r="P4"/>
    </row>
    <row r="5" spans="2:16" s="11" customFormat="1" x14ac:dyDescent="0.25">
      <c r="B5" s="15"/>
      <c r="C5" s="11" t="s">
        <v>1</v>
      </c>
      <c r="E5" s="16" t="e">
        <f ca="1">IF(TODAY()&gt;F4,"Atualizar Simulador. Entre em contato com a Lumens Atuarial","")</f>
        <v>#REF!</v>
      </c>
      <c r="G5"/>
      <c r="K5"/>
      <c r="L5"/>
      <c r="M5"/>
      <c r="N5"/>
      <c r="O5"/>
      <c r="P5"/>
    </row>
    <row r="6" spans="2:16" s="11" customFormat="1" x14ac:dyDescent="0.25">
      <c r="G6"/>
      <c r="K6"/>
      <c r="L6"/>
      <c r="M6"/>
      <c r="N6"/>
      <c r="O6"/>
      <c r="P6"/>
    </row>
    <row r="7" spans="2:16" ht="15.75" customHeight="1" x14ac:dyDescent="0.25">
      <c r="B7" s="56" t="s">
        <v>2</v>
      </c>
      <c r="C7" s="56"/>
      <c r="D7" s="56"/>
      <c r="E7" s="56"/>
      <c r="H7" s="18" t="s">
        <v>36</v>
      </c>
    </row>
    <row r="8" spans="2:16" ht="15.75" customHeight="1" x14ac:dyDescent="0.25">
      <c r="H8" s="19" t="s">
        <v>37</v>
      </c>
      <c r="I8" s="19" t="s">
        <v>38</v>
      </c>
      <c r="J8" s="19" t="s">
        <v>39</v>
      </c>
    </row>
    <row r="9" spans="2:16" ht="15.75" customHeight="1" x14ac:dyDescent="0.25">
      <c r="B9" s="20" t="s">
        <v>58</v>
      </c>
      <c r="C9" s="32">
        <v>35</v>
      </c>
      <c r="H9" s="19" t="s">
        <v>68</v>
      </c>
      <c r="I9" s="19" t="s">
        <v>40</v>
      </c>
      <c r="J9" s="19" t="s">
        <v>40</v>
      </c>
    </row>
    <row r="10" spans="2:16" ht="15.75" customHeight="1" x14ac:dyDescent="0.25">
      <c r="B10" s="20" t="s">
        <v>59</v>
      </c>
      <c r="C10" s="32">
        <v>65</v>
      </c>
      <c r="D10" t="s">
        <v>6</v>
      </c>
      <c r="H10" s="19" t="s">
        <v>69</v>
      </c>
      <c r="I10" s="21">
        <v>7.4999999999999997E-2</v>
      </c>
      <c r="J10" s="19">
        <v>158.4</v>
      </c>
    </row>
    <row r="11" spans="2:16" ht="15.75" customHeight="1" x14ac:dyDescent="0.25">
      <c r="H11" s="19" t="s">
        <v>70</v>
      </c>
      <c r="I11" s="21">
        <v>0.15</v>
      </c>
      <c r="J11" s="19">
        <v>370.4</v>
      </c>
    </row>
    <row r="12" spans="2:16" ht="15.75" customHeight="1" x14ac:dyDescent="0.25">
      <c r="B12" s="22" t="s">
        <v>50</v>
      </c>
      <c r="C12" s="33">
        <v>10000</v>
      </c>
      <c r="H12" s="19" t="s">
        <v>71</v>
      </c>
      <c r="I12" s="21">
        <v>0.22500000000000001</v>
      </c>
      <c r="J12" s="19">
        <v>651.73</v>
      </c>
    </row>
    <row r="13" spans="2:16" ht="15.75" customHeight="1" x14ac:dyDescent="0.25">
      <c r="B13" s="22" t="s">
        <v>48</v>
      </c>
      <c r="C13" s="33">
        <v>500</v>
      </c>
      <c r="H13" s="19" t="s">
        <v>72</v>
      </c>
      <c r="I13" s="21">
        <v>0.27500000000000002</v>
      </c>
      <c r="J13" s="19">
        <v>884.96</v>
      </c>
    </row>
    <row r="14" spans="2:16" ht="15.75" customHeight="1" x14ac:dyDescent="0.25">
      <c r="B14" s="22" t="s">
        <v>46</v>
      </c>
      <c r="C14" s="33">
        <v>2000</v>
      </c>
      <c r="D14" s="52" t="s">
        <v>66</v>
      </c>
    </row>
    <row r="15" spans="2:16" ht="15.75" customHeight="1" x14ac:dyDescent="0.25">
      <c r="H15" s="18" t="s">
        <v>42</v>
      </c>
    </row>
    <row r="16" spans="2:16" ht="15.75" customHeight="1" x14ac:dyDescent="0.25">
      <c r="B16" s="22" t="s">
        <v>51</v>
      </c>
      <c r="C16" s="23">
        <f>C12*12</f>
        <v>120000</v>
      </c>
      <c r="H16" s="19" t="s">
        <v>43</v>
      </c>
      <c r="I16" s="19" t="s">
        <v>38</v>
      </c>
      <c r="J16" s="19" t="s">
        <v>39</v>
      </c>
    </row>
    <row r="17" spans="2:10" ht="15.75" customHeight="1" x14ac:dyDescent="0.25">
      <c r="B17" s="22" t="s">
        <v>41</v>
      </c>
      <c r="C17" s="23">
        <f>12%*C16</f>
        <v>14400</v>
      </c>
      <c r="H17" s="19">
        <f>2112*12</f>
        <v>25344</v>
      </c>
      <c r="I17" s="19">
        <v>0</v>
      </c>
      <c r="J17" s="19">
        <v>0</v>
      </c>
    </row>
    <row r="18" spans="2:10" ht="15.75" customHeight="1" x14ac:dyDescent="0.25">
      <c r="B18" s="22" t="s">
        <v>47</v>
      </c>
      <c r="C18" s="23">
        <f>12*C13+C14</f>
        <v>8000</v>
      </c>
      <c r="H18" s="19">
        <f>2826.65*12</f>
        <v>33919.800000000003</v>
      </c>
      <c r="I18" s="21">
        <v>7.4999999999999997E-2</v>
      </c>
      <c r="J18" s="19">
        <f>J10*12</f>
        <v>1900.8000000000002</v>
      </c>
    </row>
    <row r="19" spans="2:10" ht="15.75" customHeight="1" x14ac:dyDescent="0.25">
      <c r="B19" s="22" t="s">
        <v>44</v>
      </c>
      <c r="C19" s="23">
        <f>C16-MIN(C17:C18)</f>
        <v>112000</v>
      </c>
      <c r="H19" s="19">
        <f>12*3751.05</f>
        <v>45012.600000000006</v>
      </c>
      <c r="I19" s="24">
        <v>0.15</v>
      </c>
      <c r="J19" s="19">
        <f>J11*12</f>
        <v>4444.7999999999993</v>
      </c>
    </row>
    <row r="20" spans="2:10" ht="15.75" customHeight="1" x14ac:dyDescent="0.25">
      <c r="H20" s="19">
        <f>12*4664.68</f>
        <v>55976.160000000003</v>
      </c>
      <c r="I20" s="21">
        <v>0.22500000000000001</v>
      </c>
      <c r="J20" s="19">
        <f>J12*12</f>
        <v>7820.76</v>
      </c>
    </row>
    <row r="21" spans="2:10" ht="15.75" customHeight="1" x14ac:dyDescent="0.25">
      <c r="B21" s="25" t="s">
        <v>31</v>
      </c>
      <c r="C21" s="25" t="s">
        <v>53</v>
      </c>
      <c r="D21" s="25" t="s">
        <v>54</v>
      </c>
      <c r="H21" s="19">
        <v>55976.17</v>
      </c>
      <c r="I21" s="21">
        <v>0.27500000000000002</v>
      </c>
      <c r="J21" s="19">
        <f>J13*12</f>
        <v>10619.52</v>
      </c>
    </row>
    <row r="22" spans="2:10" x14ac:dyDescent="0.25">
      <c r="B22" s="26" t="s">
        <v>52</v>
      </c>
      <c r="C22" s="27">
        <f>IF(C16&lt;=H17,I17,IF(C16&lt;=H18,I18,IF(C16&lt;=H19,I19,IF(C16&lt;=H20,I20,I21))))</f>
        <v>0.27500000000000002</v>
      </c>
      <c r="D22" s="27">
        <f>IF(C19&lt;=H17,I17,IF(C19&lt;=H18,I18,IF(C19&lt;=H19,I19,IF(C19&lt;=H20,I20,I21))))</f>
        <v>0.27500000000000002</v>
      </c>
    </row>
    <row r="23" spans="2:10" x14ac:dyDescent="0.25">
      <c r="B23" s="26" t="s">
        <v>55</v>
      </c>
      <c r="C23" s="28">
        <f>IF(C16&lt;=H17,J17,IF(C16&lt;=H18,J18,IF(C16&lt;=H19,J19,IF(C16&lt;=H20,J20,J21))))</f>
        <v>10619.52</v>
      </c>
      <c r="D23" s="28">
        <f>IF(C19&lt;=H17,J17,IF(C19&lt;=H18,J18,IF(C19&lt;=H19,J19,IF(C19&lt;=H20,J20,J21))))</f>
        <v>10619.52</v>
      </c>
    </row>
    <row r="24" spans="2:10" x14ac:dyDescent="0.25">
      <c r="B24" s="29" t="s">
        <v>56</v>
      </c>
      <c r="C24" s="30">
        <f>C22*C16-C23</f>
        <v>22380.48</v>
      </c>
      <c r="D24" s="30">
        <f>D22*C19-D23</f>
        <v>20180.480000000003</v>
      </c>
    </row>
    <row r="25" spans="2:10" ht="4.5" customHeight="1" x14ac:dyDescent="0.25"/>
    <row r="26" spans="2:10" x14ac:dyDescent="0.25">
      <c r="B26" s="29" t="s">
        <v>57</v>
      </c>
      <c r="C26" s="31">
        <f>C24-D24</f>
        <v>2199.9999999999964</v>
      </c>
    </row>
    <row r="27" spans="2:10" x14ac:dyDescent="0.25">
      <c r="B27" s="29" t="s">
        <v>45</v>
      </c>
      <c r="C27" s="31">
        <f>C26*(C10-C9)</f>
        <v>65999.999999999884</v>
      </c>
    </row>
    <row r="28" spans="2:10" x14ac:dyDescent="0.25">
      <c r="B28" s="29" t="s">
        <v>60</v>
      </c>
      <c r="C28" s="31">
        <f>MAX(C17-C18,0)</f>
        <v>6400</v>
      </c>
    </row>
    <row r="29" spans="2:10" x14ac:dyDescent="0.25">
      <c r="B29" s="17" t="s">
        <v>61</v>
      </c>
    </row>
  </sheetData>
  <sheetProtection algorithmName="SHA-512" hashValue="sRtta0o4Q4XwjcHVx+dYxEqrxf5x8UmhFXVhflClt2Wer5T9WbsYVuyBHDhZKb090oZV/qGaT0QylFydlmRaqQ==" saltValue="q6KHyOVo0OtTOOvYWxTTWw==" spinCount="100000" sheet="1" objects="1" scenarios="1"/>
  <mergeCells count="3">
    <mergeCell ref="B2:F2"/>
    <mergeCell ref="B7:E7"/>
    <mergeCell ref="H2:J2"/>
  </mergeCells>
  <pageMargins left="0.511811024" right="0.511811024" top="0.78740157499999996" bottom="0.78740157499999996" header="0.31496062000000002" footer="0.31496062000000002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CCD41E90E754145A6B93DB7FA0BEF39" ma:contentTypeVersion="6" ma:contentTypeDescription="Crie um novo documento." ma:contentTypeScope="" ma:versionID="9ee2d233c311be4dd727b42dabab08e1">
  <xsd:schema xmlns:xsd="http://www.w3.org/2001/XMLSchema" xmlns:xs="http://www.w3.org/2001/XMLSchema" xmlns:p="http://schemas.microsoft.com/office/2006/metadata/properties" xmlns:ns2="f729118a-afef-4488-8595-21561a788813" xmlns:ns3="1db8b0a6-39d1-44f0-9856-2f50f9e85acc" targetNamespace="http://schemas.microsoft.com/office/2006/metadata/properties" ma:root="true" ma:fieldsID="dbf6338b5ee9dfbbf77014480c4eb04a" ns2:_="" ns3:_="">
    <xsd:import namespace="f729118a-afef-4488-8595-21561a788813"/>
    <xsd:import namespace="1db8b0a6-39d1-44f0-9856-2f50f9e85acc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LengthInSeconds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29118a-afef-4488-8595-21561a78881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b8b0a6-39d1-44f0-9856-2f50f9e85ac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487E686-6B43-468B-ABF7-FB19C242DDF4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0B40578-FE53-4BE4-9977-CDCCB6A933E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922A1FA-89D2-49D9-89C6-FA5D593A973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729118a-afef-4488-8595-21561a788813"/>
    <ds:schemaRef ds:uri="1db8b0a6-39d1-44f0-9856-2f50f9e85ac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TCM</vt:lpstr>
      <vt:lpstr>TCF</vt:lpstr>
      <vt:lpstr>Fatores</vt:lpstr>
      <vt:lpstr>.</vt:lpstr>
      <vt:lpstr>Dedução 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Porto</dc:creator>
  <cp:lastModifiedBy>CAUE DE CARVALHO CORREA</cp:lastModifiedBy>
  <dcterms:created xsi:type="dcterms:W3CDTF">2022-07-21T19:10:00Z</dcterms:created>
  <dcterms:modified xsi:type="dcterms:W3CDTF">2023-12-07T12:28:36Z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0x010100FCCD41E90E754145A6B93DB7FA0BEF39</vt:lpwstr>
  </property>
  <property fmtid="{D5CDD505-2E9C-101B-9397-08002B2CF9AE}" pid="3" name="Order">
    <vt:r8>1707000</vt:r8>
  </property>
</Properties>
</file>